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55" documentId="8_{D7E75716-E52F-4254-A86D-F269FAB404F4}" xr6:coauthVersionLast="47" xr6:coauthVersionMax="47" xr10:uidLastSave="{B661125C-9FF9-46B0-91CF-DCEC29FBF616}"/>
  <bookViews>
    <workbookView xWindow="-28920" yWindow="-120" windowWidth="29040" windowHeight="15720" xr2:uid="{A5ED58D1-F9C6-4BDB-9AD9-84C6C9107B27}"/>
  </bookViews>
  <sheets>
    <sheet name="Source &amp; Metho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4" i="1" l="1"/>
  <c r="L65" i="1"/>
  <c r="L66" i="1"/>
  <c r="L67" i="1"/>
  <c r="L63" i="1"/>
  <c r="I63" i="1"/>
  <c r="M14" i="1"/>
  <c r="P8" i="1"/>
  <c r="P9" i="1"/>
  <c r="P10" i="1"/>
  <c r="P11" i="1"/>
  <c r="P12" i="1"/>
  <c r="P13" i="1"/>
  <c r="P14" i="1"/>
  <c r="P15" i="1"/>
  <c r="P16" i="1"/>
  <c r="P17" i="1"/>
  <c r="P18" i="1"/>
  <c r="O19" i="1"/>
  <c r="P20" i="1"/>
  <c r="P21" i="1"/>
  <c r="P22" i="1"/>
  <c r="P23" i="1"/>
  <c r="P24" i="1"/>
  <c r="P25" i="1"/>
  <c r="P26" i="1"/>
  <c r="P27" i="1"/>
  <c r="P28" i="1"/>
  <c r="P29" i="1"/>
  <c r="P30" i="1"/>
  <c r="O31" i="1"/>
  <c r="P32" i="1"/>
  <c r="P33" i="1"/>
  <c r="P34" i="1"/>
  <c r="P35" i="1"/>
  <c r="P36" i="1"/>
  <c r="P37" i="1"/>
  <c r="P38" i="1"/>
  <c r="P39" i="1"/>
  <c r="P40" i="1"/>
  <c r="P41" i="1"/>
  <c r="P42" i="1"/>
  <c r="O43" i="1"/>
  <c r="K65" i="1" s="1"/>
  <c r="P44" i="1"/>
  <c r="P45" i="1"/>
  <c r="P46" i="1"/>
  <c r="P47" i="1"/>
  <c r="P48" i="1"/>
  <c r="P49" i="1"/>
  <c r="P50" i="1"/>
  <c r="P51" i="1"/>
  <c r="P52" i="1"/>
  <c r="P53" i="1"/>
  <c r="P54" i="1"/>
  <c r="O55" i="1"/>
  <c r="K66" i="1" s="1"/>
  <c r="K70" i="1"/>
  <c r="K71" i="1"/>
  <c r="K72" i="1"/>
  <c r="K73" i="1"/>
  <c r="K74" i="1"/>
  <c r="K75" i="1"/>
  <c r="K76" i="1"/>
  <c r="K77" i="1"/>
  <c r="K78" i="1"/>
  <c r="K79" i="1"/>
  <c r="K80" i="1"/>
  <c r="K81" i="1" l="1"/>
  <c r="O56" i="1"/>
  <c r="Q36" i="1" s="1"/>
  <c r="K63" i="1"/>
  <c r="K64" i="1"/>
  <c r="H70" i="1"/>
  <c r="L70" i="1" s="1"/>
  <c r="M45" i="1"/>
  <c r="M46" i="1"/>
  <c r="M47" i="1"/>
  <c r="M48" i="1"/>
  <c r="M49" i="1"/>
  <c r="M50" i="1"/>
  <c r="M51" i="1"/>
  <c r="M52" i="1"/>
  <c r="M53" i="1"/>
  <c r="M54" i="1"/>
  <c r="M44" i="1"/>
  <c r="M33" i="1"/>
  <c r="M34" i="1"/>
  <c r="M35" i="1"/>
  <c r="M36" i="1"/>
  <c r="M37" i="1"/>
  <c r="M38" i="1"/>
  <c r="M39" i="1"/>
  <c r="M40" i="1"/>
  <c r="M41" i="1"/>
  <c r="M42" i="1"/>
  <c r="M32" i="1"/>
  <c r="M21" i="1"/>
  <c r="M22" i="1"/>
  <c r="M23" i="1"/>
  <c r="M24" i="1"/>
  <c r="M25" i="1"/>
  <c r="M26" i="1"/>
  <c r="M27" i="1"/>
  <c r="M28" i="1"/>
  <c r="M29" i="1"/>
  <c r="M30" i="1"/>
  <c r="M20" i="1"/>
  <c r="M9" i="1"/>
  <c r="M10" i="1"/>
  <c r="M11" i="1"/>
  <c r="M12" i="1"/>
  <c r="M13" i="1"/>
  <c r="M15" i="1"/>
  <c r="M16" i="1"/>
  <c r="M17" i="1"/>
  <c r="M18" i="1"/>
  <c r="M8" i="1"/>
  <c r="L55" i="1"/>
  <c r="L43" i="1"/>
  <c r="L31" i="1"/>
  <c r="L19" i="1"/>
  <c r="Q31" i="1" l="1"/>
  <c r="Q47" i="1"/>
  <c r="Q8" i="1"/>
  <c r="Q50" i="1"/>
  <c r="Q30" i="1"/>
  <c r="Q52" i="1"/>
  <c r="Q27" i="1"/>
  <c r="Q26" i="1"/>
  <c r="Q44" i="1"/>
  <c r="Q21" i="1"/>
  <c r="Q22" i="1"/>
  <c r="Q32" i="1"/>
  <c r="Q42" i="1"/>
  <c r="Q41" i="1"/>
  <c r="Q17" i="1"/>
  <c r="Q38" i="1"/>
  <c r="Q33" i="1"/>
  <c r="Q9" i="1"/>
  <c r="Q53" i="1"/>
  <c r="Q16" i="1"/>
  <c r="P56" i="1"/>
  <c r="Q49" i="1"/>
  <c r="Q12" i="1"/>
  <c r="Q13" i="1"/>
  <c r="Q34" i="1"/>
  <c r="Q20" i="1"/>
  <c r="Q48" i="1"/>
  <c r="Q43" i="1"/>
  <c r="Q51" i="1"/>
  <c r="Q37" i="1"/>
  <c r="Q29" i="1"/>
  <c r="Q19" i="1"/>
  <c r="Q45" i="1"/>
  <c r="Q18" i="1"/>
  <c r="Q25" i="1"/>
  <c r="K67" i="1"/>
  <c r="Q54" i="1"/>
  <c r="Q11" i="1"/>
  <c r="Q24" i="1"/>
  <c r="Q14" i="1"/>
  <c r="Q40" i="1"/>
  <c r="Q46" i="1"/>
  <c r="Q15" i="1"/>
  <c r="Q39" i="1"/>
  <c r="Q10" i="1"/>
  <c r="Q23" i="1"/>
  <c r="Q55" i="1"/>
  <c r="Q28" i="1"/>
  <c r="Q35" i="1"/>
  <c r="L56" i="1"/>
  <c r="N47" i="1" l="1"/>
  <c r="N44" i="1"/>
  <c r="N39" i="1"/>
  <c r="N23" i="1"/>
  <c r="N20" i="1"/>
  <c r="N15" i="1"/>
  <c r="N51" i="1"/>
  <c r="N11" i="1"/>
  <c r="N52" i="1"/>
  <c r="N31" i="1"/>
  <c r="N37" i="1"/>
  <c r="N38" i="1"/>
  <c r="N14" i="1"/>
  <c r="N48" i="1"/>
  <c r="N40" i="1"/>
  <c r="N24" i="1"/>
  <c r="N16" i="1"/>
  <c r="N50" i="1"/>
  <c r="N34" i="1"/>
  <c r="N26" i="1"/>
  <c r="N18" i="1"/>
  <c r="N35" i="1"/>
  <c r="N32" i="1"/>
  <c r="N28" i="1"/>
  <c r="N45" i="1"/>
  <c r="N21" i="1"/>
  <c r="N13" i="1"/>
  <c r="N46" i="1"/>
  <c r="N30" i="1"/>
  <c r="N49" i="1"/>
  <c r="N33" i="1"/>
  <c r="N41" i="1"/>
  <c r="N25" i="1"/>
  <c r="N9" i="1"/>
  <c r="N17" i="1"/>
  <c r="N42" i="1"/>
  <c r="N10" i="1"/>
  <c r="N27" i="1"/>
  <c r="N8" i="1"/>
  <c r="N36" i="1"/>
  <c r="N12" i="1"/>
  <c r="N53" i="1"/>
  <c r="N29" i="1"/>
  <c r="N54" i="1"/>
  <c r="N22" i="1"/>
  <c r="N43" i="1"/>
  <c r="N19" i="1"/>
  <c r="H80" i="1" l="1"/>
  <c r="L80" i="1" s="1"/>
  <c r="H79" i="1"/>
  <c r="L79" i="1" s="1"/>
  <c r="H78" i="1"/>
  <c r="L78" i="1" s="1"/>
  <c r="H77" i="1"/>
  <c r="L77" i="1" s="1"/>
  <c r="H76" i="1"/>
  <c r="L76" i="1" s="1"/>
  <c r="H75" i="1"/>
  <c r="L75" i="1" s="1"/>
  <c r="H74" i="1"/>
  <c r="L74" i="1" s="1"/>
  <c r="H73" i="1"/>
  <c r="L73" i="1" s="1"/>
  <c r="H72" i="1"/>
  <c r="L72" i="1" s="1"/>
  <c r="H71" i="1"/>
  <c r="L71" i="1" s="1"/>
  <c r="H67" i="1"/>
  <c r="E80" i="1"/>
  <c r="E79" i="1"/>
  <c r="E78" i="1"/>
  <c r="E77" i="1"/>
  <c r="E76" i="1"/>
  <c r="E75" i="1"/>
  <c r="E74" i="1"/>
  <c r="E73" i="1"/>
  <c r="E72" i="1"/>
  <c r="E71" i="1"/>
  <c r="E70" i="1"/>
  <c r="P55" i="1"/>
  <c r="I55" i="1"/>
  <c r="M55" i="1" s="1"/>
  <c r="F55" i="1"/>
  <c r="E66" i="1" s="1"/>
  <c r="D55" i="1"/>
  <c r="J54" i="1"/>
  <c r="G54" i="1"/>
  <c r="J53" i="1"/>
  <c r="G53" i="1"/>
  <c r="J52" i="1"/>
  <c r="G52" i="1"/>
  <c r="J51" i="1"/>
  <c r="G51" i="1"/>
  <c r="J50" i="1"/>
  <c r="G50" i="1"/>
  <c r="J49" i="1"/>
  <c r="G49" i="1"/>
  <c r="J48" i="1"/>
  <c r="G48" i="1"/>
  <c r="J47" i="1"/>
  <c r="G47" i="1"/>
  <c r="J46" i="1"/>
  <c r="G46" i="1"/>
  <c r="J45" i="1"/>
  <c r="G45" i="1"/>
  <c r="J44" i="1"/>
  <c r="G44" i="1"/>
  <c r="P43" i="1"/>
  <c r="I43" i="1"/>
  <c r="M43" i="1" s="1"/>
  <c r="F43" i="1"/>
  <c r="D43" i="1"/>
  <c r="J42" i="1"/>
  <c r="G42" i="1"/>
  <c r="J41" i="1"/>
  <c r="G41" i="1"/>
  <c r="J40" i="1"/>
  <c r="G40" i="1"/>
  <c r="J39" i="1"/>
  <c r="G39" i="1"/>
  <c r="J38" i="1"/>
  <c r="G38" i="1"/>
  <c r="J37" i="1"/>
  <c r="G37" i="1"/>
  <c r="J36" i="1"/>
  <c r="G36" i="1"/>
  <c r="J35" i="1"/>
  <c r="G35" i="1"/>
  <c r="J34" i="1"/>
  <c r="G34" i="1"/>
  <c r="J33" i="1"/>
  <c r="G33" i="1"/>
  <c r="J32" i="1"/>
  <c r="G32" i="1"/>
  <c r="P31" i="1"/>
  <c r="I31" i="1"/>
  <c r="M31" i="1" s="1"/>
  <c r="F31" i="1"/>
  <c r="D31" i="1"/>
  <c r="J30" i="1"/>
  <c r="G30" i="1"/>
  <c r="J29" i="1"/>
  <c r="G29" i="1"/>
  <c r="J28" i="1"/>
  <c r="G28" i="1"/>
  <c r="J27" i="1"/>
  <c r="G27" i="1"/>
  <c r="J26" i="1"/>
  <c r="G26" i="1"/>
  <c r="J25" i="1"/>
  <c r="G25" i="1"/>
  <c r="J24" i="1"/>
  <c r="G24" i="1"/>
  <c r="J23" i="1"/>
  <c r="G23" i="1"/>
  <c r="J22" i="1"/>
  <c r="G22" i="1"/>
  <c r="J21" i="1"/>
  <c r="G21" i="1"/>
  <c r="J20" i="1"/>
  <c r="G20" i="1"/>
  <c r="P19" i="1"/>
  <c r="I19" i="1"/>
  <c r="M19" i="1" s="1"/>
  <c r="F19" i="1"/>
  <c r="D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J10" i="1"/>
  <c r="G10" i="1"/>
  <c r="J9" i="1"/>
  <c r="G9" i="1"/>
  <c r="J8" i="1"/>
  <c r="G8" i="1"/>
  <c r="F66" i="1" l="1"/>
  <c r="I66" i="1"/>
  <c r="F71" i="1"/>
  <c r="F80" i="1"/>
  <c r="F79" i="1"/>
  <c r="F78" i="1"/>
  <c r="F77" i="1"/>
  <c r="F76" i="1"/>
  <c r="F75" i="1"/>
  <c r="F74" i="1"/>
  <c r="F73" i="1"/>
  <c r="F72" i="1"/>
  <c r="I74" i="1"/>
  <c r="I73" i="1"/>
  <c r="I75" i="1"/>
  <c r="I76" i="1"/>
  <c r="I77" i="1"/>
  <c r="I78" i="1"/>
  <c r="I71" i="1"/>
  <c r="I79" i="1"/>
  <c r="I72" i="1"/>
  <c r="I80" i="1"/>
  <c r="F70" i="1"/>
  <c r="I70" i="1"/>
  <c r="H81" i="1"/>
  <c r="J31" i="1"/>
  <c r="J19" i="1"/>
  <c r="I56" i="1"/>
  <c r="D81" i="1"/>
  <c r="D56" i="1"/>
  <c r="E47" i="1" s="1"/>
  <c r="J43" i="1"/>
  <c r="E81" i="1"/>
  <c r="G55" i="1"/>
  <c r="E63" i="1"/>
  <c r="G43" i="1"/>
  <c r="E64" i="1"/>
  <c r="G19" i="1"/>
  <c r="G31" i="1"/>
  <c r="F56" i="1"/>
  <c r="E65" i="1"/>
  <c r="J55" i="1"/>
  <c r="F63" i="1" l="1"/>
  <c r="F64" i="1"/>
  <c r="I64" i="1"/>
  <c r="F65" i="1"/>
  <c r="I65" i="1"/>
  <c r="M56" i="1"/>
  <c r="H19" i="1"/>
  <c r="Q56" i="1"/>
  <c r="E49" i="1"/>
  <c r="E31" i="1"/>
  <c r="E34" i="1"/>
  <c r="E37" i="1"/>
  <c r="F81" i="1"/>
  <c r="E18" i="1"/>
  <c r="E19" i="1"/>
  <c r="E26" i="1"/>
  <c r="E50" i="1"/>
  <c r="K17" i="1"/>
  <c r="N55" i="1"/>
  <c r="N56" i="1"/>
  <c r="I81" i="1"/>
  <c r="E48" i="1"/>
  <c r="E11" i="1"/>
  <c r="E12" i="1"/>
  <c r="E10" i="1"/>
  <c r="E45" i="1"/>
  <c r="E55" i="1"/>
  <c r="E27" i="1"/>
  <c r="E17" i="1"/>
  <c r="E9" i="1"/>
  <c r="E23" i="1"/>
  <c r="E39" i="1"/>
  <c r="E8" i="1"/>
  <c r="E21" i="1"/>
  <c r="E51" i="1"/>
  <c r="E20" i="1"/>
  <c r="E33" i="1"/>
  <c r="E54" i="1"/>
  <c r="E28" i="1"/>
  <c r="E24" i="1"/>
  <c r="E56" i="1"/>
  <c r="E14" i="1"/>
  <c r="E41" i="1"/>
  <c r="K8" i="1"/>
  <c r="K34" i="1"/>
  <c r="K28" i="1"/>
  <c r="K29" i="1"/>
  <c r="K20" i="1"/>
  <c r="K47" i="1"/>
  <c r="K25" i="1"/>
  <c r="K33" i="1"/>
  <c r="K30" i="1"/>
  <c r="K13" i="1"/>
  <c r="K21" i="1"/>
  <c r="K31" i="1"/>
  <c r="K35" i="1"/>
  <c r="K55" i="1"/>
  <c r="K23" i="1"/>
  <c r="K11" i="1"/>
  <c r="K43" i="1"/>
  <c r="K14" i="1"/>
  <c r="K45" i="1"/>
  <c r="K46" i="1"/>
  <c r="K48" i="1"/>
  <c r="K16" i="1"/>
  <c r="K40" i="1"/>
  <c r="K36" i="1"/>
  <c r="K22" i="1"/>
  <c r="K26" i="1"/>
  <c r="K18" i="1"/>
  <c r="K39" i="1"/>
  <c r="K10" i="1"/>
  <c r="K52" i="1"/>
  <c r="K54" i="1"/>
  <c r="K41" i="1"/>
  <c r="K42" i="1"/>
  <c r="K24" i="1"/>
  <c r="E16" i="1"/>
  <c r="E46" i="1"/>
  <c r="E38" i="1"/>
  <c r="E53" i="1"/>
  <c r="K15" i="1"/>
  <c r="K38" i="1"/>
  <c r="K53" i="1"/>
  <c r="E29" i="1"/>
  <c r="E36" i="1"/>
  <c r="K12" i="1"/>
  <c r="K50" i="1"/>
  <c r="K27" i="1"/>
  <c r="K49" i="1"/>
  <c r="E32" i="1"/>
  <c r="E42" i="1"/>
  <c r="E40" i="1"/>
  <c r="E22" i="1"/>
  <c r="E13" i="1"/>
  <c r="E35" i="1"/>
  <c r="K32" i="1"/>
  <c r="K56" i="1"/>
  <c r="K19" i="1"/>
  <c r="K51" i="1"/>
  <c r="E52" i="1"/>
  <c r="E15" i="1"/>
  <c r="E43" i="1"/>
  <c r="E44" i="1"/>
  <c r="E30" i="1"/>
  <c r="E25" i="1"/>
  <c r="K37" i="1"/>
  <c r="K9" i="1"/>
  <c r="K44" i="1"/>
  <c r="H55" i="1"/>
  <c r="H49" i="1"/>
  <c r="H37" i="1"/>
  <c r="H25" i="1"/>
  <c r="H13" i="1"/>
  <c r="H50" i="1"/>
  <c r="H56" i="1"/>
  <c r="H38" i="1"/>
  <c r="G56" i="1"/>
  <c r="H51" i="1"/>
  <c r="H39" i="1"/>
  <c r="H27" i="1"/>
  <c r="H15" i="1"/>
  <c r="H47" i="1"/>
  <c r="H35" i="1"/>
  <c r="H23" i="1"/>
  <c r="H24" i="1"/>
  <c r="H12" i="1"/>
  <c r="H52" i="1"/>
  <c r="H44" i="1"/>
  <c r="H40" i="1"/>
  <c r="H32" i="1"/>
  <c r="H28" i="1"/>
  <c r="H20" i="1"/>
  <c r="H16" i="1"/>
  <c r="H8" i="1"/>
  <c r="H42" i="1"/>
  <c r="H34" i="1"/>
  <c r="H48" i="1"/>
  <c r="H53" i="1"/>
  <c r="H45" i="1"/>
  <c r="H41" i="1"/>
  <c r="H33" i="1"/>
  <c r="H29" i="1"/>
  <c r="H21" i="1"/>
  <c r="H17" i="1"/>
  <c r="H9" i="1"/>
  <c r="H46" i="1"/>
  <c r="H30" i="1"/>
  <c r="H22" i="1"/>
  <c r="H18" i="1"/>
  <c r="H10" i="1"/>
  <c r="H11" i="1"/>
  <c r="J56" i="1"/>
  <c r="H36" i="1"/>
  <c r="H26" i="1"/>
  <c r="H14" i="1"/>
  <c r="H54" i="1"/>
  <c r="H43" i="1"/>
  <c r="H31" i="1"/>
  <c r="E67" i="1"/>
  <c r="F67" i="1" l="1"/>
  <c r="I67" i="1"/>
</calcChain>
</file>

<file path=xl/sharedStrings.xml><?xml version="1.0" encoding="utf-8"?>
<sst xmlns="http://schemas.openxmlformats.org/spreadsheetml/2006/main" count="129" uniqueCount="49">
  <si>
    <t>Primary Constituency</t>
  </si>
  <si>
    <t>FY23 Reference</t>
  </si>
  <si>
    <t>FY24</t>
  </si>
  <si>
    <t>Total Dollars Raised</t>
  </si>
  <si>
    <t>Percent of Total Private  Support</t>
  </si>
  <si>
    <t>Projected Dollars Raised ($)</t>
  </si>
  <si>
    <t xml:space="preserve">Growth Required </t>
  </si>
  <si>
    <t>Source</t>
  </si>
  <si>
    <t>Method</t>
  </si>
  <si>
    <t>Individual</t>
  </si>
  <si>
    <t>Cause Marketing</t>
  </si>
  <si>
    <t>Special Events</t>
  </si>
  <si>
    <t>Direct Marketing</t>
  </si>
  <si>
    <t>Planned Giving</t>
  </si>
  <si>
    <t>Online / Digital Fundraising</t>
  </si>
  <si>
    <t>Personal Solicitation</t>
  </si>
  <si>
    <t>Grant Applications - Corporations</t>
  </si>
  <si>
    <t>0</t>
  </si>
  <si>
    <t>Grant Applications - Foundations</t>
  </si>
  <si>
    <t>Grant Applications - Other</t>
  </si>
  <si>
    <t>Whitemail</t>
  </si>
  <si>
    <t>All Other Private Support</t>
  </si>
  <si>
    <t>INDIVIDUAL</t>
  </si>
  <si>
    <t>Corporation</t>
  </si>
  <si>
    <t>CORPORATION</t>
  </si>
  <si>
    <t>Foundation</t>
  </si>
  <si>
    <t>FOUNDATION</t>
  </si>
  <si>
    <t>Organization</t>
  </si>
  <si>
    <t>Total</t>
  </si>
  <si>
    <t>FY24 Goal</t>
  </si>
  <si>
    <t>FY25 Goal</t>
  </si>
  <si>
    <t>Projection Reference Table</t>
  </si>
  <si>
    <t>Check to see how your refined projections compare to your original projections</t>
  </si>
  <si>
    <t>% Change</t>
  </si>
  <si>
    <t>Other Organization</t>
  </si>
  <si>
    <t>OTHER ORGANIZATION</t>
  </si>
  <si>
    <t>FY25</t>
  </si>
  <si>
    <t>% to FY24 goal</t>
  </si>
  <si>
    <t>% Change over FY24 Actual</t>
  </si>
  <si>
    <t>FY25 Goals</t>
  </si>
  <si>
    <t>FY24 Reference</t>
  </si>
  <si>
    <t>FY26 Goal</t>
  </si>
  <si>
    <t>FY25 to date</t>
  </si>
  <si>
    <t>% of goal</t>
  </si>
  <si>
    <t>FY26 Goals</t>
  </si>
  <si>
    <t>FY26</t>
  </si>
  <si>
    <t>% Change over FY25 Actual</t>
  </si>
  <si>
    <t>ANNUAL PLANNING TEMPLATE</t>
  </si>
  <si>
    <t>FY24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</si>
</sst>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28"/>
      <color theme="5"/>
      <name val="Aptos"/>
      <family val="2"/>
    </font>
    <font>
      <b/>
      <sz val="14"/>
      <color theme="9" tint="-0.499984740745262"/>
      <name val="Aptos"/>
      <family val="2"/>
    </font>
    <font>
      <b/>
      <sz val="22"/>
      <color rgb="FF000000"/>
      <name val="Aptos"/>
      <family val="2"/>
    </font>
    <font>
      <b/>
      <sz val="16"/>
      <color theme="0"/>
      <name val="Aptos"/>
      <family val="2"/>
    </font>
    <font>
      <b/>
      <sz val="11"/>
      <color theme="1"/>
      <name val="Aptos"/>
      <family val="2"/>
    </font>
    <font>
      <b/>
      <sz val="15"/>
      <color rgb="FF000000"/>
      <name val="Aptos"/>
      <family val="2"/>
    </font>
    <font>
      <b/>
      <sz val="11"/>
      <color rgb="FF000000"/>
      <name val="Aptos"/>
      <family val="2"/>
    </font>
    <font>
      <sz val="12"/>
      <color rgb="FF000000"/>
      <name val="Aptos"/>
      <family val="2"/>
    </font>
    <font>
      <b/>
      <sz val="13"/>
      <color theme="0"/>
      <name val="Aptos"/>
      <family val="2"/>
    </font>
    <font>
      <b/>
      <sz val="18"/>
      <color theme="0"/>
      <name val="Aptos"/>
      <family val="2"/>
    </font>
    <font>
      <sz val="18"/>
      <color theme="0"/>
      <name val="Aptos"/>
      <family val="2"/>
    </font>
    <font>
      <b/>
      <sz val="20"/>
      <color theme="1"/>
      <name val="Aptos"/>
      <family val="2"/>
    </font>
    <font>
      <b/>
      <sz val="14"/>
      <color theme="1"/>
      <name val="Aptos"/>
      <family val="2"/>
    </font>
    <font>
      <b/>
      <u/>
      <sz val="16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8D3E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/>
    <xf numFmtId="0" fontId="6" fillId="4" borderId="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164" fontId="10" fillId="0" borderId="7" xfId="1" applyNumberFormat="1" applyFont="1" applyBorder="1" applyAlignment="1">
      <alignment horizontal="right" vertical="center" wrapText="1"/>
    </xf>
    <xf numFmtId="10" fontId="10" fillId="0" borderId="4" xfId="0" applyNumberFormat="1" applyFont="1" applyBorder="1" applyAlignment="1">
      <alignment horizontal="center" vertical="center" wrapText="1"/>
    </xf>
    <xf numFmtId="6" fontId="10" fillId="5" borderId="4" xfId="0" applyNumberFormat="1" applyFont="1" applyFill="1" applyBorder="1" applyAlignment="1">
      <alignment horizontal="right" vertical="center" wrapText="1"/>
    </xf>
    <xf numFmtId="9" fontId="10" fillId="0" borderId="4" xfId="2" applyFont="1" applyFill="1" applyBorder="1" applyAlignment="1">
      <alignment horizontal="center" vertical="center" wrapText="1"/>
    </xf>
    <xf numFmtId="9" fontId="10" fillId="0" borderId="4" xfId="0" applyNumberFormat="1" applyFont="1" applyBorder="1" applyAlignment="1">
      <alignment horizontal="center" vertical="center" wrapText="1"/>
    </xf>
    <xf numFmtId="6" fontId="10" fillId="5" borderId="7" xfId="0" applyNumberFormat="1" applyFont="1" applyFill="1" applyBorder="1" applyAlignment="1">
      <alignment horizontal="right" vertical="center" wrapText="1"/>
    </xf>
    <xf numFmtId="0" fontId="9" fillId="0" borderId="9" xfId="0" applyFont="1" applyBorder="1" applyAlignment="1">
      <alignment vertical="center"/>
    </xf>
    <xf numFmtId="0" fontId="11" fillId="6" borderId="6" xfId="0" applyFont="1" applyFill="1" applyBorder="1" applyAlignment="1">
      <alignment horizontal="left" vertical="center"/>
    </xf>
    <xf numFmtId="164" fontId="11" fillId="6" borderId="9" xfId="0" applyNumberFormat="1" applyFont="1" applyFill="1" applyBorder="1" applyAlignment="1">
      <alignment horizontal="right" vertical="center" wrapText="1"/>
    </xf>
    <xf numFmtId="10" fontId="11" fillId="6" borderId="4" xfId="0" applyNumberFormat="1" applyFont="1" applyFill="1" applyBorder="1" applyAlignment="1">
      <alignment horizontal="center" vertical="center" wrapText="1"/>
    </xf>
    <xf numFmtId="9" fontId="11" fillId="6" borderId="4" xfId="2" applyFont="1" applyFill="1" applyBorder="1" applyAlignment="1">
      <alignment horizontal="center" vertical="center" wrapText="1"/>
    </xf>
    <xf numFmtId="9" fontId="11" fillId="6" borderId="4" xfId="0" applyNumberFormat="1" applyFont="1" applyFill="1" applyBorder="1" applyAlignment="1">
      <alignment horizontal="center" vertical="center" wrapText="1"/>
    </xf>
    <xf numFmtId="164" fontId="10" fillId="0" borderId="4" xfId="1" applyNumberFormat="1" applyFont="1" applyBorder="1" applyAlignment="1">
      <alignment horizontal="right" vertical="center" wrapText="1"/>
    </xf>
    <xf numFmtId="164" fontId="12" fillId="4" borderId="9" xfId="0" applyNumberFormat="1" applyFont="1" applyFill="1" applyBorder="1" applyAlignment="1">
      <alignment horizontal="right" vertical="center" wrapText="1"/>
    </xf>
    <xf numFmtId="10" fontId="13" fillId="4" borderId="4" xfId="0" applyNumberFormat="1" applyFont="1" applyFill="1" applyBorder="1" applyAlignment="1">
      <alignment horizontal="center" vertical="center" wrapText="1"/>
    </xf>
    <xf numFmtId="164" fontId="12" fillId="4" borderId="3" xfId="0" applyNumberFormat="1" applyFont="1" applyFill="1" applyBorder="1" applyAlignment="1">
      <alignment horizontal="right" vertical="center" wrapText="1"/>
    </xf>
    <xf numFmtId="9" fontId="13" fillId="4" borderId="4" xfId="2" applyFont="1" applyFill="1" applyBorder="1" applyAlignment="1">
      <alignment horizontal="center" vertical="center" wrapText="1"/>
    </xf>
    <xf numFmtId="9" fontId="13" fillId="4" borderId="4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4" fillId="2" borderId="0" xfId="0" applyFont="1" applyFill="1" applyAlignment="1">
      <alignment vertical="center"/>
    </xf>
    <xf numFmtId="0" fontId="4" fillId="2" borderId="12" xfId="0" applyFont="1" applyFill="1" applyBorder="1" applyAlignment="1">
      <alignment vertical="center"/>
    </xf>
    <xf numFmtId="0" fontId="2" fillId="7" borderId="1" xfId="0" applyFont="1" applyFill="1" applyBorder="1"/>
    <xf numFmtId="0" fontId="2" fillId="7" borderId="13" xfId="0" applyFont="1" applyFill="1" applyBorder="1"/>
    <xf numFmtId="0" fontId="2" fillId="7" borderId="14" xfId="0" applyFont="1" applyFill="1" applyBorder="1"/>
    <xf numFmtId="0" fontId="2" fillId="7" borderId="0" xfId="0" applyFont="1" applyFill="1"/>
    <xf numFmtId="0" fontId="2" fillId="7" borderId="12" xfId="0" applyFont="1" applyFill="1" applyBorder="1" applyAlignment="1">
      <alignment horizontal="center"/>
    </xf>
    <xf numFmtId="0" fontId="16" fillId="7" borderId="14" xfId="0" applyFont="1" applyFill="1" applyBorder="1" applyAlignment="1">
      <alignment horizontal="left"/>
    </xf>
    <xf numFmtId="0" fontId="7" fillId="8" borderId="17" xfId="0" applyFont="1" applyFill="1" applyBorder="1" applyAlignment="1">
      <alignment horizontal="center"/>
    </xf>
    <xf numFmtId="0" fontId="7" fillId="8" borderId="19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8" borderId="20" xfId="0" applyFont="1" applyFill="1" applyBorder="1" applyAlignment="1">
      <alignment horizontal="center"/>
    </xf>
    <xf numFmtId="0" fontId="7" fillId="8" borderId="22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left"/>
    </xf>
    <xf numFmtId="6" fontId="2" fillId="7" borderId="20" xfId="0" applyNumberFormat="1" applyFont="1" applyFill="1" applyBorder="1" applyAlignment="1">
      <alignment horizontal="center"/>
    </xf>
    <xf numFmtId="9" fontId="2" fillId="7" borderId="22" xfId="2" applyFont="1" applyFill="1" applyBorder="1" applyAlignment="1">
      <alignment horizontal="center"/>
    </xf>
    <xf numFmtId="6" fontId="7" fillId="7" borderId="23" xfId="0" applyNumberFormat="1" applyFont="1" applyFill="1" applyBorder="1" applyAlignment="1">
      <alignment horizontal="center"/>
    </xf>
    <xf numFmtId="9" fontId="7" fillId="7" borderId="25" xfId="2" applyFont="1" applyFill="1" applyBorder="1" applyAlignment="1">
      <alignment horizontal="center"/>
    </xf>
    <xf numFmtId="0" fontId="7" fillId="8" borderId="26" xfId="0" applyFont="1" applyFill="1" applyBorder="1" applyAlignment="1">
      <alignment horizontal="center"/>
    </xf>
    <xf numFmtId="0" fontId="7" fillId="8" borderId="27" xfId="0" applyFont="1" applyFill="1" applyBorder="1" applyAlignment="1">
      <alignment horizontal="center"/>
    </xf>
    <xf numFmtId="6" fontId="2" fillId="7" borderId="17" xfId="0" applyNumberFormat="1" applyFont="1" applyFill="1" applyBorder="1" applyAlignment="1">
      <alignment horizontal="center"/>
    </xf>
    <xf numFmtId="6" fontId="2" fillId="7" borderId="18" xfId="0" applyNumberFormat="1" applyFont="1" applyFill="1" applyBorder="1" applyAlignment="1">
      <alignment horizontal="center"/>
    </xf>
    <xf numFmtId="9" fontId="2" fillId="7" borderId="19" xfId="2" applyFont="1" applyFill="1" applyBorder="1" applyAlignment="1">
      <alignment horizontal="center"/>
    </xf>
    <xf numFmtId="6" fontId="2" fillId="7" borderId="21" xfId="0" applyNumberFormat="1" applyFont="1" applyFill="1" applyBorder="1" applyAlignment="1">
      <alignment horizontal="center"/>
    </xf>
    <xf numFmtId="6" fontId="7" fillId="7" borderId="24" xfId="0" applyNumberFormat="1" applyFont="1" applyFill="1" applyBorder="1" applyAlignment="1">
      <alignment horizontal="center"/>
    </xf>
    <xf numFmtId="0" fontId="2" fillId="7" borderId="6" xfId="0" applyFont="1" applyFill="1" applyBorder="1"/>
    <xf numFmtId="0" fontId="2" fillId="7" borderId="28" xfId="0" applyFont="1" applyFill="1" applyBorder="1"/>
    <xf numFmtId="0" fontId="2" fillId="7" borderId="7" xfId="0" applyFont="1" applyFill="1" applyBorder="1"/>
    <xf numFmtId="0" fontId="7" fillId="8" borderId="29" xfId="0" applyFont="1" applyFill="1" applyBorder="1" applyAlignment="1">
      <alignment horizontal="center"/>
    </xf>
    <xf numFmtId="0" fontId="2" fillId="7" borderId="5" xfId="0" applyFont="1" applyFill="1" applyBorder="1"/>
    <xf numFmtId="0" fontId="2" fillId="7" borderId="5" xfId="0" applyFont="1" applyFill="1" applyBorder="1" applyAlignment="1">
      <alignment horizontal="center"/>
    </xf>
    <xf numFmtId="0" fontId="2" fillId="2" borderId="14" xfId="0" applyFont="1" applyFill="1" applyBorder="1"/>
    <xf numFmtId="0" fontId="2" fillId="9" borderId="0" xfId="0" applyFont="1" applyFill="1"/>
    <xf numFmtId="0" fontId="7" fillId="9" borderId="0" xfId="0" applyFont="1" applyFill="1" applyAlignment="1">
      <alignment horizontal="center"/>
    </xf>
    <xf numFmtId="6" fontId="2" fillId="9" borderId="0" xfId="0" applyNumberFormat="1" applyFont="1" applyFill="1" applyAlignment="1">
      <alignment horizontal="center"/>
    </xf>
    <xf numFmtId="6" fontId="7" fillId="9" borderId="0" xfId="0" applyNumberFormat="1" applyFont="1" applyFill="1" applyAlignment="1">
      <alignment horizontal="center"/>
    </xf>
    <xf numFmtId="164" fontId="2" fillId="7" borderId="20" xfId="0" applyNumberFormat="1" applyFont="1" applyFill="1" applyBorder="1" applyAlignment="1">
      <alignment horizontal="center"/>
    </xf>
    <xf numFmtId="164" fontId="7" fillId="7" borderId="23" xfId="0" applyNumberFormat="1" applyFont="1" applyFill="1" applyBorder="1" applyAlignment="1">
      <alignment horizontal="center"/>
    </xf>
    <xf numFmtId="9" fontId="7" fillId="7" borderId="22" xfId="2" applyFont="1" applyFill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/>
    </xf>
    <xf numFmtId="0" fontId="15" fillId="7" borderId="1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C6FA5-5F70-42CA-B8F8-AFB00D326779}">
  <sheetPr>
    <pageSetUpPr fitToPage="1"/>
  </sheetPr>
  <dimension ref="B1:Q82"/>
  <sheetViews>
    <sheetView tabSelected="1" topLeftCell="A5" zoomScaleNormal="100" workbookViewId="0">
      <selection activeCell="C76" sqref="C76"/>
    </sheetView>
  </sheetViews>
  <sheetFormatPr defaultColWidth="9.1796875" defaultRowHeight="14.5" x14ac:dyDescent="0.35"/>
  <cols>
    <col min="1" max="1" width="5.453125" style="1" customWidth="1"/>
    <col min="2" max="2" width="19.54296875" style="1" customWidth="1"/>
    <col min="3" max="3" width="39" style="1" customWidth="1"/>
    <col min="4" max="4" width="22" style="1" customWidth="1"/>
    <col min="5" max="5" width="22.453125" style="1" customWidth="1"/>
    <col min="6" max="6" width="25" style="1" customWidth="1"/>
    <col min="7" max="7" width="15.453125" style="1" customWidth="1"/>
    <col min="8" max="8" width="22.54296875" style="1" customWidth="1"/>
    <col min="9" max="9" width="26.7265625" style="1" customWidth="1"/>
    <col min="10" max="10" width="15.1796875" style="1" customWidth="1"/>
    <col min="11" max="11" width="22.453125" style="1" customWidth="1"/>
    <col min="12" max="12" width="26.54296875" style="1" customWidth="1"/>
    <col min="13" max="13" width="22.453125" style="1" customWidth="1"/>
    <col min="14" max="14" width="26.7265625" style="1" customWidth="1"/>
    <col min="15" max="15" width="26.1796875" style="1" customWidth="1"/>
    <col min="16" max="16" width="19.81640625" style="1" customWidth="1"/>
    <col min="17" max="17" width="20.1796875" style="1" customWidth="1"/>
    <col min="18" max="18" width="22" style="1" customWidth="1"/>
    <col min="19" max="19" width="22.26953125" style="1" customWidth="1"/>
    <col min="20" max="20" width="24.81640625" style="1" customWidth="1"/>
    <col min="21" max="21" width="24.7265625" style="1" customWidth="1"/>
    <col min="22" max="22" width="22.54296875" style="1" customWidth="1"/>
    <col min="23" max="23" width="20.1796875" style="1" customWidth="1"/>
    <col min="24" max="16384" width="9.1796875" style="1"/>
  </cols>
  <sheetData>
    <row r="1" spans="2:17" ht="15" customHeight="1" x14ac:dyDescent="0.35">
      <c r="B1" s="82" t="s">
        <v>47</v>
      </c>
      <c r="C1" s="82"/>
      <c r="D1" s="82"/>
    </row>
    <row r="2" spans="2:17" ht="14.25" customHeight="1" x14ac:dyDescent="0.35">
      <c r="B2" s="82"/>
      <c r="C2" s="82"/>
      <c r="D2" s="82"/>
    </row>
    <row r="3" spans="2:17" ht="14.25" customHeight="1" x14ac:dyDescent="0.35">
      <c r="B3" s="82"/>
      <c r="C3" s="82"/>
      <c r="D3" s="82"/>
    </row>
    <row r="4" spans="2:17" ht="15" thickBot="1" x14ac:dyDescent="0.4"/>
    <row r="5" spans="2:17" ht="26.25" customHeight="1" thickBot="1" x14ac:dyDescent="0.4">
      <c r="B5" s="77" t="s">
        <v>0</v>
      </c>
      <c r="C5" s="78"/>
      <c r="D5" s="73" t="s">
        <v>1</v>
      </c>
      <c r="E5" s="81"/>
      <c r="F5" s="73" t="s">
        <v>40</v>
      </c>
      <c r="G5" s="74"/>
      <c r="H5" s="74"/>
      <c r="I5" s="73" t="s">
        <v>30</v>
      </c>
      <c r="J5" s="74"/>
      <c r="K5" s="74"/>
      <c r="L5" s="68" t="s">
        <v>42</v>
      </c>
      <c r="M5" s="69"/>
      <c r="N5" s="70"/>
      <c r="O5" s="73" t="s">
        <v>41</v>
      </c>
      <c r="P5" s="74"/>
      <c r="Q5" s="81"/>
    </row>
    <row r="6" spans="2:17" ht="42.75" customHeight="1" thickBot="1" x14ac:dyDescent="0.4">
      <c r="B6" s="79"/>
      <c r="C6" s="80"/>
      <c r="D6" s="71" t="s">
        <v>3</v>
      </c>
      <c r="E6" s="71" t="s">
        <v>4</v>
      </c>
      <c r="F6" s="71" t="s">
        <v>5</v>
      </c>
      <c r="G6" s="71" t="s">
        <v>6</v>
      </c>
      <c r="H6" s="71" t="s">
        <v>4</v>
      </c>
      <c r="I6" s="71" t="s">
        <v>5</v>
      </c>
      <c r="J6" s="71" t="s">
        <v>6</v>
      </c>
      <c r="K6" s="71" t="s">
        <v>4</v>
      </c>
      <c r="L6" s="71" t="s">
        <v>5</v>
      </c>
      <c r="M6" s="71" t="s">
        <v>43</v>
      </c>
      <c r="N6" s="71" t="s">
        <v>4</v>
      </c>
      <c r="O6" s="71" t="s">
        <v>5</v>
      </c>
      <c r="P6" s="71" t="s">
        <v>6</v>
      </c>
      <c r="Q6" s="71" t="s">
        <v>4</v>
      </c>
    </row>
    <row r="7" spans="2:17" ht="27" customHeight="1" thickBot="1" x14ac:dyDescent="0.4">
      <c r="B7" s="2" t="s">
        <v>7</v>
      </c>
      <c r="C7" s="3" t="s">
        <v>8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2:17" ht="15.75" customHeight="1" thickBot="1" x14ac:dyDescent="0.4">
      <c r="B8" s="63" t="s">
        <v>9</v>
      </c>
      <c r="C8" s="4" t="s">
        <v>10</v>
      </c>
      <c r="D8" s="5">
        <v>9102</v>
      </c>
      <c r="E8" s="6">
        <f t="shared" ref="E8:E56" si="0">D8/$D$56</f>
        <v>8.7077221767851282E-4</v>
      </c>
      <c r="F8" s="7">
        <v>3125</v>
      </c>
      <c r="G8" s="8">
        <f t="shared" ref="G8:G39" si="1">IFERROR(F8/D8-1,"N/A")</f>
        <v>-0.65666886398593716</v>
      </c>
      <c r="H8" s="9">
        <f t="shared" ref="H8:H56" si="2">IFERROR(F8/$F$56,"N/A")</f>
        <v>2.9620127991065878E-4</v>
      </c>
      <c r="I8" s="7">
        <v>30000</v>
      </c>
      <c r="J8" s="8">
        <f t="shared" ref="J8:J39" si="3">IFERROR(I8/F8-1,"N/A")</f>
        <v>8.6</v>
      </c>
      <c r="K8" s="9">
        <f t="shared" ref="K8:K56" si="4">IFERROR(I8/$I$56,"N/A")</f>
        <v>3.1578947368421052E-3</v>
      </c>
      <c r="L8" s="7">
        <v>3050.93</v>
      </c>
      <c r="M8" s="8">
        <f>L8/I8</f>
        <v>0.10169766666666666</v>
      </c>
      <c r="N8" s="9">
        <f>IFERROR(L8/$L$56,"N/A")</f>
        <v>3.6005435248413688E-4</v>
      </c>
      <c r="O8" s="7">
        <v>10000</v>
      </c>
      <c r="P8" s="8">
        <f>IFERROR(O8/L8-1,"N/A")</f>
        <v>2.2776890980782909</v>
      </c>
      <c r="Q8" s="9">
        <f t="shared" ref="Q8:Q18" si="5">IFERROR(O8/$O$56,"N/A")</f>
        <v>1.0526315789473684E-3</v>
      </c>
    </row>
    <row r="9" spans="2:17" ht="15.75" customHeight="1" thickBot="1" x14ac:dyDescent="0.4">
      <c r="B9" s="64"/>
      <c r="C9" s="4" t="s">
        <v>11</v>
      </c>
      <c r="D9" s="5">
        <v>273706</v>
      </c>
      <c r="E9" s="6">
        <f t="shared" si="0"/>
        <v>2.6184968206099214E-2</v>
      </c>
      <c r="F9" s="10">
        <v>95566.95</v>
      </c>
      <c r="G9" s="8">
        <f t="shared" si="1"/>
        <v>-0.65084086574645794</v>
      </c>
      <c r="H9" s="9">
        <f t="shared" si="2"/>
        <v>9.058256930290538E-3</v>
      </c>
      <c r="I9" s="10">
        <v>30000</v>
      </c>
      <c r="J9" s="8">
        <f t="shared" si="3"/>
        <v>-0.68608394429245667</v>
      </c>
      <c r="K9" s="9">
        <f t="shared" si="4"/>
        <v>3.1578947368421052E-3</v>
      </c>
      <c r="L9" s="10">
        <v>56992.639999999999</v>
      </c>
      <c r="M9" s="8">
        <f t="shared" ref="M9:M18" si="6">L9/I9</f>
        <v>1.8997546666666667</v>
      </c>
      <c r="N9" s="9">
        <f t="shared" ref="N9:N18" si="7">IFERROR(L9/$L$56,"N/A")</f>
        <v>6.7259648997392667E-3</v>
      </c>
      <c r="O9" s="7">
        <v>60000</v>
      </c>
      <c r="P9" s="8" t="str">
        <f>IFERROR(O9/#REF!-1,"N/A")</f>
        <v>N/A</v>
      </c>
      <c r="Q9" s="9">
        <f t="shared" si="5"/>
        <v>6.3157894736842104E-3</v>
      </c>
    </row>
    <row r="10" spans="2:17" ht="15.75" customHeight="1" thickBot="1" x14ac:dyDescent="0.4">
      <c r="B10" s="64"/>
      <c r="C10" s="4" t="s">
        <v>12</v>
      </c>
      <c r="D10" s="5">
        <v>2384539</v>
      </c>
      <c r="E10" s="6">
        <f t="shared" si="0"/>
        <v>0.22812462240945983</v>
      </c>
      <c r="F10" s="10">
        <v>1869494.66</v>
      </c>
      <c r="G10" s="8">
        <f t="shared" si="1"/>
        <v>-0.21599325488071286</v>
      </c>
      <c r="H10" s="9">
        <f t="shared" si="2"/>
        <v>0.1771989475450054</v>
      </c>
      <c r="I10" s="10">
        <v>2070000</v>
      </c>
      <c r="J10" s="8">
        <f t="shared" si="3"/>
        <v>0.1072510899817174</v>
      </c>
      <c r="K10" s="9">
        <f t="shared" si="4"/>
        <v>0.21789473684210525</v>
      </c>
      <c r="L10" s="10">
        <v>1590696.34</v>
      </c>
      <c r="M10" s="8">
        <f t="shared" si="6"/>
        <v>0.76845233816425129</v>
      </c>
      <c r="N10" s="9">
        <f t="shared" si="7"/>
        <v>0.18772542821290117</v>
      </c>
      <c r="O10" s="7">
        <v>2085000</v>
      </c>
      <c r="P10" s="8" t="str">
        <f>IFERROR(O10/#REF!-1,"N/A")</f>
        <v>N/A</v>
      </c>
      <c r="Q10" s="9">
        <f t="shared" si="5"/>
        <v>0.21947368421052632</v>
      </c>
    </row>
    <row r="11" spans="2:17" ht="15.75" customHeight="1" thickBot="1" x14ac:dyDescent="0.4">
      <c r="B11" s="64"/>
      <c r="C11" s="4" t="s">
        <v>13</v>
      </c>
      <c r="D11" s="5">
        <v>50000</v>
      </c>
      <c r="E11" s="6">
        <f t="shared" si="0"/>
        <v>4.783411435280778E-3</v>
      </c>
      <c r="F11" s="10">
        <v>331744.40999999997</v>
      </c>
      <c r="G11" s="8">
        <f t="shared" si="1"/>
        <v>5.6348881999999998</v>
      </c>
      <c r="H11" s="9">
        <f t="shared" si="2"/>
        <v>3.1444198030466032E-2</v>
      </c>
      <c r="I11" s="7">
        <v>150000</v>
      </c>
      <c r="J11" s="8">
        <f t="shared" si="3"/>
        <v>-0.54784467958329719</v>
      </c>
      <c r="K11" s="9">
        <f t="shared" si="4"/>
        <v>1.5789473684210527E-2</v>
      </c>
      <c r="L11" s="7">
        <v>9565.5</v>
      </c>
      <c r="M11" s="8">
        <f t="shared" si="6"/>
        <v>6.3769999999999993E-2</v>
      </c>
      <c r="N11" s="9">
        <f t="shared" si="7"/>
        <v>1.1288688723395854E-3</v>
      </c>
      <c r="O11" s="7">
        <v>60000</v>
      </c>
      <c r="P11" s="8" t="str">
        <f>IFERROR(O11/#REF!-1,"N/A")</f>
        <v>N/A</v>
      </c>
      <c r="Q11" s="9">
        <f t="shared" si="5"/>
        <v>6.3157894736842104E-3</v>
      </c>
    </row>
    <row r="12" spans="2:17" ht="15.75" customHeight="1" thickBot="1" x14ac:dyDescent="0.4">
      <c r="B12" s="64"/>
      <c r="C12" s="4" t="s">
        <v>14</v>
      </c>
      <c r="D12" s="5">
        <v>1007512</v>
      </c>
      <c r="E12" s="6">
        <f t="shared" si="0"/>
        <v>9.6386888439652152E-2</v>
      </c>
      <c r="F12" s="7">
        <v>1071740.47</v>
      </c>
      <c r="G12" s="8">
        <f t="shared" si="1"/>
        <v>6.3749583131516019E-2</v>
      </c>
      <c r="H12" s="9">
        <f t="shared" si="2"/>
        <v>0.10158428766273632</v>
      </c>
      <c r="I12" s="7">
        <v>915000</v>
      </c>
      <c r="J12" s="8">
        <f t="shared" si="3"/>
        <v>-0.14624853160579065</v>
      </c>
      <c r="K12" s="9">
        <f t="shared" si="4"/>
        <v>9.6315789473684216E-2</v>
      </c>
      <c r="L12" s="7">
        <v>1111155.8899999999</v>
      </c>
      <c r="M12" s="8">
        <f t="shared" si="6"/>
        <v>1.2143780218579234</v>
      </c>
      <c r="N12" s="9">
        <f t="shared" si="7"/>
        <v>0.1311326429917713</v>
      </c>
      <c r="O12" s="7">
        <v>1200000</v>
      </c>
      <c r="P12" s="8" t="str">
        <f>IFERROR(O12/#REF!-1,"N/A")</f>
        <v>N/A</v>
      </c>
      <c r="Q12" s="9">
        <f t="shared" si="5"/>
        <v>0.12631578947368421</v>
      </c>
    </row>
    <row r="13" spans="2:17" ht="15.75" customHeight="1" thickBot="1" x14ac:dyDescent="0.4">
      <c r="B13" s="64"/>
      <c r="C13" s="4" t="s">
        <v>15</v>
      </c>
      <c r="D13" s="5">
        <v>174425</v>
      </c>
      <c r="E13" s="6">
        <f t="shared" si="0"/>
        <v>1.6686930791976994E-2</v>
      </c>
      <c r="F13" s="10">
        <v>458554.14</v>
      </c>
      <c r="G13" s="8">
        <f t="shared" si="1"/>
        <v>1.6289473412641535</v>
      </c>
      <c r="H13" s="9">
        <f t="shared" si="2"/>
        <v>4.3463783416426059E-2</v>
      </c>
      <c r="I13" s="10">
        <v>100000</v>
      </c>
      <c r="J13" s="8">
        <f t="shared" si="3"/>
        <v>-0.78192324247688616</v>
      </c>
      <c r="K13" s="9">
        <f t="shared" si="4"/>
        <v>1.0526315789473684E-2</v>
      </c>
      <c r="L13" s="10">
        <v>563083.6</v>
      </c>
      <c r="M13" s="8">
        <f t="shared" si="6"/>
        <v>5.6308359999999995</v>
      </c>
      <c r="N13" s="9">
        <f t="shared" si="7"/>
        <v>6.6452098537966048E-2</v>
      </c>
      <c r="O13" s="7">
        <v>570000</v>
      </c>
      <c r="P13" s="8" t="str">
        <f>IFERROR(O13/#REF!-1,"N/A")</f>
        <v>N/A</v>
      </c>
      <c r="Q13" s="9">
        <f t="shared" si="5"/>
        <v>0.06</v>
      </c>
    </row>
    <row r="14" spans="2:17" ht="15.75" customHeight="1" thickBot="1" x14ac:dyDescent="0.4">
      <c r="B14" s="64"/>
      <c r="C14" s="11" t="s">
        <v>16</v>
      </c>
      <c r="D14" s="5" t="s">
        <v>17</v>
      </c>
      <c r="E14" s="6">
        <f t="shared" si="0"/>
        <v>0</v>
      </c>
      <c r="F14" s="7">
        <v>0</v>
      </c>
      <c r="G14" s="8" t="str">
        <f t="shared" si="1"/>
        <v>N/A</v>
      </c>
      <c r="H14" s="9">
        <f>IFERROR(F14/$F$56,"N/A")</f>
        <v>0</v>
      </c>
      <c r="I14" s="7">
        <v>0</v>
      </c>
      <c r="J14" s="8" t="str">
        <f t="shared" si="3"/>
        <v>N/A</v>
      </c>
      <c r="K14" s="9">
        <f t="shared" si="4"/>
        <v>0</v>
      </c>
      <c r="L14" s="7">
        <v>0</v>
      </c>
      <c r="M14" s="8" t="e">
        <f>L14/I14</f>
        <v>#DIV/0!</v>
      </c>
      <c r="N14" s="9">
        <f t="shared" si="7"/>
        <v>0</v>
      </c>
      <c r="O14" s="7">
        <v>0</v>
      </c>
      <c r="P14" s="8" t="str">
        <f>IFERROR(O14/#REF!-1,"N/A")</f>
        <v>N/A</v>
      </c>
      <c r="Q14" s="9">
        <f t="shared" si="5"/>
        <v>0</v>
      </c>
    </row>
    <row r="15" spans="2:17" ht="15.75" customHeight="1" thickBot="1" x14ac:dyDescent="0.4">
      <c r="B15" s="64"/>
      <c r="C15" s="4" t="s">
        <v>18</v>
      </c>
      <c r="D15" s="5" t="s">
        <v>17</v>
      </c>
      <c r="E15" s="6">
        <f t="shared" si="0"/>
        <v>0</v>
      </c>
      <c r="F15" s="10">
        <v>0</v>
      </c>
      <c r="G15" s="8" t="str">
        <f t="shared" si="1"/>
        <v>N/A</v>
      </c>
      <c r="H15" s="9">
        <f t="shared" si="2"/>
        <v>0</v>
      </c>
      <c r="I15" s="10">
        <v>0</v>
      </c>
      <c r="J15" s="8" t="str">
        <f t="shared" si="3"/>
        <v>N/A</v>
      </c>
      <c r="K15" s="9">
        <f t="shared" si="4"/>
        <v>0</v>
      </c>
      <c r="L15" s="10">
        <v>0</v>
      </c>
      <c r="M15" s="8" t="e">
        <f t="shared" si="6"/>
        <v>#DIV/0!</v>
      </c>
      <c r="N15" s="9">
        <f t="shared" si="7"/>
        <v>0</v>
      </c>
      <c r="O15" s="7">
        <v>0</v>
      </c>
      <c r="P15" s="8" t="str">
        <f>IFERROR(O15/#REF!-1,"N/A")</f>
        <v>N/A</v>
      </c>
      <c r="Q15" s="9">
        <f t="shared" si="5"/>
        <v>0</v>
      </c>
    </row>
    <row r="16" spans="2:17" ht="15.75" customHeight="1" thickBot="1" x14ac:dyDescent="0.4">
      <c r="B16" s="64"/>
      <c r="C16" s="4" t="s">
        <v>19</v>
      </c>
      <c r="D16" s="5" t="s">
        <v>17</v>
      </c>
      <c r="E16" s="6">
        <f t="shared" si="0"/>
        <v>0</v>
      </c>
      <c r="F16" s="10">
        <v>0</v>
      </c>
      <c r="G16" s="8" t="str">
        <f t="shared" si="1"/>
        <v>N/A</v>
      </c>
      <c r="H16" s="9">
        <f t="shared" si="2"/>
        <v>0</v>
      </c>
      <c r="I16" s="10">
        <v>0</v>
      </c>
      <c r="J16" s="8" t="str">
        <f t="shared" si="3"/>
        <v>N/A</v>
      </c>
      <c r="K16" s="9">
        <f t="shared" si="4"/>
        <v>0</v>
      </c>
      <c r="L16" s="10">
        <v>0</v>
      </c>
      <c r="M16" s="8" t="e">
        <f t="shared" si="6"/>
        <v>#DIV/0!</v>
      </c>
      <c r="N16" s="9">
        <f t="shared" si="7"/>
        <v>0</v>
      </c>
      <c r="O16" s="7">
        <v>0</v>
      </c>
      <c r="P16" s="8" t="str">
        <f>IFERROR(O16/#REF!-1,"N/A")</f>
        <v>N/A</v>
      </c>
      <c r="Q16" s="9">
        <f t="shared" si="5"/>
        <v>0</v>
      </c>
    </row>
    <row r="17" spans="2:17" ht="15.75" customHeight="1" thickBot="1" x14ac:dyDescent="0.4">
      <c r="B17" s="64"/>
      <c r="C17" s="4" t="s">
        <v>20</v>
      </c>
      <c r="D17" s="5">
        <v>1979588</v>
      </c>
      <c r="E17" s="6">
        <f t="shared" si="0"/>
        <v>0.18938367752689211</v>
      </c>
      <c r="F17" s="7">
        <v>1463807.71</v>
      </c>
      <c r="G17" s="8">
        <f t="shared" si="1"/>
        <v>-0.26054931127083014</v>
      </c>
      <c r="H17" s="9">
        <f t="shared" si="2"/>
        <v>0.13874614951842895</v>
      </c>
      <c r="I17" s="7">
        <v>500000</v>
      </c>
      <c r="J17" s="8">
        <f t="shared" si="3"/>
        <v>-0.65842508098280206</v>
      </c>
      <c r="K17" s="9">
        <f t="shared" si="4"/>
        <v>5.2631578947368418E-2</v>
      </c>
      <c r="L17" s="7">
        <v>54273.29</v>
      </c>
      <c r="M17" s="8">
        <f t="shared" si="6"/>
        <v>0.10854658</v>
      </c>
      <c r="N17" s="9">
        <f t="shared" si="7"/>
        <v>6.4050418358119598E-3</v>
      </c>
      <c r="O17" s="7">
        <v>90000</v>
      </c>
      <c r="P17" s="8" t="str">
        <f>IFERROR(O17/#REF!-1,"N/A")</f>
        <v>N/A</v>
      </c>
      <c r="Q17" s="9">
        <f t="shared" si="5"/>
        <v>9.4736842105263164E-3</v>
      </c>
    </row>
    <row r="18" spans="2:17" ht="15.75" customHeight="1" thickBot="1" x14ac:dyDescent="0.4">
      <c r="B18" s="64"/>
      <c r="C18" s="4" t="s">
        <v>21</v>
      </c>
      <c r="D18" s="5">
        <v>150</v>
      </c>
      <c r="E18" s="6">
        <f t="shared" si="0"/>
        <v>1.4350234305842335E-5</v>
      </c>
      <c r="F18" s="10">
        <v>28283.49</v>
      </c>
      <c r="G18" s="8">
        <f t="shared" si="1"/>
        <v>187.5566</v>
      </c>
      <c r="H18" s="9">
        <f t="shared" si="2"/>
        <v>2.680833900268902E-3</v>
      </c>
      <c r="I18" s="10">
        <v>850000</v>
      </c>
      <c r="J18" s="8">
        <f t="shared" si="3"/>
        <v>29.052868298784908</v>
      </c>
      <c r="K18" s="9">
        <f t="shared" si="4"/>
        <v>8.9473684210526316E-2</v>
      </c>
      <c r="L18" s="10">
        <v>1260324.51</v>
      </c>
      <c r="M18" s="8">
        <f t="shared" si="6"/>
        <v>1.4827347176470589</v>
      </c>
      <c r="N18" s="9">
        <f t="shared" si="7"/>
        <v>0.14873672138263977</v>
      </c>
      <c r="O18" s="7">
        <v>1550000</v>
      </c>
      <c r="P18" s="8" t="str">
        <f>IFERROR(O18/#REF!-1,"N/A")</f>
        <v>N/A</v>
      </c>
      <c r="Q18" s="9">
        <f t="shared" si="5"/>
        <v>0.16315789473684211</v>
      </c>
    </row>
    <row r="19" spans="2:17" ht="20.25" customHeight="1" thickBot="1" x14ac:dyDescent="0.4">
      <c r="B19" s="65"/>
      <c r="C19" s="12" t="s">
        <v>22</v>
      </c>
      <c r="D19" s="13">
        <f>SUM(D8:D18)</f>
        <v>5879022</v>
      </c>
      <c r="E19" s="14">
        <f t="shared" si="0"/>
        <v>0.56243562126134539</v>
      </c>
      <c r="F19" s="13">
        <f>SUM(F8:F18)</f>
        <v>5322316.83</v>
      </c>
      <c r="G19" s="15">
        <f t="shared" si="1"/>
        <v>-9.4693500041333367E-2</v>
      </c>
      <c r="H19" s="16">
        <f t="shared" si="2"/>
        <v>0.50447265828353283</v>
      </c>
      <c r="I19" s="13">
        <f>SUM(I8:I18)</f>
        <v>4645000</v>
      </c>
      <c r="J19" s="15">
        <f t="shared" si="3"/>
        <v>-0.12725977269564392</v>
      </c>
      <c r="K19" s="16">
        <f t="shared" si="4"/>
        <v>0.48894736842105263</v>
      </c>
      <c r="L19" s="13">
        <f>SUM(L8:L18)</f>
        <v>4649142.7</v>
      </c>
      <c r="M19" s="15">
        <f>L19/I19</f>
        <v>1.0008918622174381</v>
      </c>
      <c r="N19" s="16">
        <f>IFERROR(L19/$L$56,"N/A")</f>
        <v>0.54866682108565323</v>
      </c>
      <c r="O19" s="13">
        <f>SUM(O8:O18)</f>
        <v>5625000</v>
      </c>
      <c r="P19" s="15" t="str">
        <f>IFERROR(O19/#REF!-1,"N/A")</f>
        <v>N/A</v>
      </c>
      <c r="Q19" s="16">
        <f>IFERROR(O19/$O56,"N/A")</f>
        <v>0.59210526315789469</v>
      </c>
    </row>
    <row r="20" spans="2:17" ht="20.25" customHeight="1" thickBot="1" x14ac:dyDescent="0.4">
      <c r="B20" s="63" t="s">
        <v>23</v>
      </c>
      <c r="C20" s="4" t="s">
        <v>10</v>
      </c>
      <c r="D20" s="17">
        <v>323498</v>
      </c>
      <c r="E20" s="6">
        <f t="shared" si="0"/>
        <v>3.0948480649809224E-2</v>
      </c>
      <c r="F20" s="10">
        <v>829748.48</v>
      </c>
      <c r="G20" s="8">
        <f t="shared" si="1"/>
        <v>1.5649261510117527</v>
      </c>
      <c r="H20" s="9">
        <f t="shared" si="2"/>
        <v>7.8647219769575574E-2</v>
      </c>
      <c r="I20" s="10">
        <v>1020000</v>
      </c>
      <c r="J20" s="8">
        <f t="shared" si="3"/>
        <v>0.22928818140167007</v>
      </c>
      <c r="K20" s="9">
        <f t="shared" si="4"/>
        <v>0.10736842105263159</v>
      </c>
      <c r="L20" s="10">
        <v>757994.75</v>
      </c>
      <c r="M20" s="8">
        <f>L20/I20</f>
        <v>0.74313210784313721</v>
      </c>
      <c r="N20" s="9">
        <f>IFERROR(L20/$L$56,"N/A")</f>
        <v>8.9454464342880777E-2</v>
      </c>
      <c r="O20" s="10">
        <v>430000</v>
      </c>
      <c r="P20" s="8" t="str">
        <f>IFERROR(O20/#REF!-1,"N/A")</f>
        <v>N/A</v>
      </c>
      <c r="Q20" s="9">
        <f t="shared" ref="Q20:Q55" si="8">IFERROR(O20/$O$56,"N/A")</f>
        <v>4.5263157894736845E-2</v>
      </c>
    </row>
    <row r="21" spans="2:17" ht="16.5" thickBot="1" x14ac:dyDescent="0.4">
      <c r="B21" s="64"/>
      <c r="C21" s="4" t="s">
        <v>11</v>
      </c>
      <c r="D21" s="17">
        <v>187969</v>
      </c>
      <c r="E21" s="6">
        <f t="shared" si="0"/>
        <v>1.7982661281565851E-2</v>
      </c>
      <c r="F21" s="10">
        <v>287688.55</v>
      </c>
      <c r="G21" s="8">
        <f t="shared" si="1"/>
        <v>0.53051061611223127</v>
      </c>
      <c r="H21" s="9">
        <f t="shared" si="2"/>
        <v>2.7268389352205297E-2</v>
      </c>
      <c r="I21" s="10">
        <v>100000</v>
      </c>
      <c r="J21" s="8">
        <f t="shared" si="3"/>
        <v>-0.6524018769603448</v>
      </c>
      <c r="K21" s="9">
        <f t="shared" si="4"/>
        <v>1.0526315789473684E-2</v>
      </c>
      <c r="L21" s="10">
        <v>136950.48000000001</v>
      </c>
      <c r="M21" s="8">
        <f t="shared" ref="M21:M30" si="9">L21/I21</f>
        <v>1.3695048000000001</v>
      </c>
      <c r="N21" s="9">
        <f t="shared" ref="N21:N30" si="10">IFERROR(L21/$L$56,"N/A")</f>
        <v>1.6162159210074221E-2</v>
      </c>
      <c r="O21" s="10">
        <v>150000</v>
      </c>
      <c r="P21" s="8" t="str">
        <f>IFERROR(O21/#REF!-1,"N/A")</f>
        <v>N/A</v>
      </c>
      <c r="Q21" s="9">
        <f t="shared" si="8"/>
        <v>1.5789473684210527E-2</v>
      </c>
    </row>
    <row r="22" spans="2:17" ht="16.5" thickBot="1" x14ac:dyDescent="0.4">
      <c r="B22" s="64"/>
      <c r="C22" s="4" t="s">
        <v>12</v>
      </c>
      <c r="D22" s="17">
        <v>9522</v>
      </c>
      <c r="E22" s="6">
        <f t="shared" si="0"/>
        <v>9.1095287373487138E-4</v>
      </c>
      <c r="F22" s="7">
        <v>13018.14</v>
      </c>
      <c r="G22" s="8">
        <f t="shared" si="1"/>
        <v>0.36716446124763702</v>
      </c>
      <c r="H22" s="9">
        <f t="shared" si="2"/>
        <v>1.233916713617966E-3</v>
      </c>
      <c r="I22" s="7">
        <v>20000</v>
      </c>
      <c r="J22" s="8">
        <f t="shared" si="3"/>
        <v>0.53631778426103893</v>
      </c>
      <c r="K22" s="9">
        <f t="shared" si="4"/>
        <v>2.1052631578947368E-3</v>
      </c>
      <c r="L22" s="7">
        <v>30163.09</v>
      </c>
      <c r="M22" s="8">
        <f t="shared" si="9"/>
        <v>1.5081545000000001</v>
      </c>
      <c r="N22" s="9">
        <f t="shared" si="10"/>
        <v>3.559685682356116E-3</v>
      </c>
      <c r="O22" s="10">
        <v>50000</v>
      </c>
      <c r="P22" s="8" t="str">
        <f>IFERROR(O22/#REF!-1,"N/A")</f>
        <v>N/A</v>
      </c>
      <c r="Q22" s="9">
        <f t="shared" si="8"/>
        <v>5.263157894736842E-3</v>
      </c>
    </row>
    <row r="23" spans="2:17" ht="16.5" thickBot="1" x14ac:dyDescent="0.4">
      <c r="B23" s="64"/>
      <c r="C23" s="4" t="s">
        <v>13</v>
      </c>
      <c r="D23" s="17" t="s">
        <v>17</v>
      </c>
      <c r="E23" s="6">
        <f t="shared" si="0"/>
        <v>0</v>
      </c>
      <c r="F23" s="10">
        <v>0</v>
      </c>
      <c r="G23" s="8" t="str">
        <f t="shared" si="1"/>
        <v>N/A</v>
      </c>
      <c r="H23" s="9">
        <f t="shared" si="2"/>
        <v>0</v>
      </c>
      <c r="I23" s="10">
        <v>0</v>
      </c>
      <c r="J23" s="8" t="str">
        <f t="shared" si="3"/>
        <v>N/A</v>
      </c>
      <c r="K23" s="9">
        <f t="shared" si="4"/>
        <v>0</v>
      </c>
      <c r="L23" s="10">
        <v>0</v>
      </c>
      <c r="M23" s="8" t="e">
        <f t="shared" si="9"/>
        <v>#DIV/0!</v>
      </c>
      <c r="N23" s="9">
        <f t="shared" si="10"/>
        <v>0</v>
      </c>
      <c r="O23" s="10">
        <v>0</v>
      </c>
      <c r="P23" s="8" t="str">
        <f>IFERROR(O23/#REF!-1,"N/A")</f>
        <v>N/A</v>
      </c>
      <c r="Q23" s="9">
        <f t="shared" si="8"/>
        <v>0</v>
      </c>
    </row>
    <row r="24" spans="2:17" ht="16.5" thickBot="1" x14ac:dyDescent="0.4">
      <c r="B24" s="64"/>
      <c r="C24" s="4" t="s">
        <v>14</v>
      </c>
      <c r="D24" s="17" t="s">
        <v>17</v>
      </c>
      <c r="E24" s="6">
        <f t="shared" si="0"/>
        <v>0</v>
      </c>
      <c r="F24" s="7">
        <v>56911.98</v>
      </c>
      <c r="G24" s="8" t="str">
        <f t="shared" si="1"/>
        <v>N/A</v>
      </c>
      <c r="H24" s="9">
        <f t="shared" si="2"/>
        <v>5.3943684218399415E-3</v>
      </c>
      <c r="I24" s="7">
        <v>58000</v>
      </c>
      <c r="J24" s="8">
        <f t="shared" si="3"/>
        <v>1.9117591761875108E-2</v>
      </c>
      <c r="K24" s="9">
        <f t="shared" si="4"/>
        <v>6.1052631578947369E-3</v>
      </c>
      <c r="L24" s="7">
        <v>68892.929999999993</v>
      </c>
      <c r="M24" s="8">
        <f t="shared" si="9"/>
        <v>1.1878091379310343</v>
      </c>
      <c r="N24" s="9">
        <f t="shared" si="10"/>
        <v>8.1303731327447594E-3</v>
      </c>
      <c r="O24" s="10">
        <v>120000</v>
      </c>
      <c r="P24" s="8" t="str">
        <f>IFERROR(O24/#REF!-1,"N/A")</f>
        <v>N/A</v>
      </c>
      <c r="Q24" s="9">
        <f t="shared" si="8"/>
        <v>1.2631578947368421E-2</v>
      </c>
    </row>
    <row r="25" spans="2:17" ht="16.5" thickBot="1" x14ac:dyDescent="0.4">
      <c r="B25" s="64"/>
      <c r="C25" s="4" t="s">
        <v>15</v>
      </c>
      <c r="D25" s="17">
        <v>463985</v>
      </c>
      <c r="E25" s="6">
        <f t="shared" si="0"/>
        <v>4.4388623095975036E-2</v>
      </c>
      <c r="F25" s="10">
        <v>607450</v>
      </c>
      <c r="G25" s="8">
        <f t="shared" si="1"/>
        <v>0.3092018060928694</v>
      </c>
      <c r="H25" s="9">
        <f t="shared" si="2"/>
        <v>5.75767895941535E-2</v>
      </c>
      <c r="I25" s="7">
        <v>120000</v>
      </c>
      <c r="J25" s="8">
        <f t="shared" si="3"/>
        <v>-0.80245287677998189</v>
      </c>
      <c r="K25" s="9">
        <f t="shared" si="4"/>
        <v>1.2631578947368421E-2</v>
      </c>
      <c r="L25" s="7">
        <v>478039.44</v>
      </c>
      <c r="M25" s="8">
        <f t="shared" si="9"/>
        <v>3.9836619999999998</v>
      </c>
      <c r="N25" s="9">
        <f t="shared" si="10"/>
        <v>5.6415644092483085E-2</v>
      </c>
      <c r="O25" s="10">
        <v>680000</v>
      </c>
      <c r="P25" s="8" t="str">
        <f>IFERROR(O25/#REF!-1,"N/A")</f>
        <v>N/A</v>
      </c>
      <c r="Q25" s="9">
        <f t="shared" si="8"/>
        <v>7.1578947368421048E-2</v>
      </c>
    </row>
    <row r="26" spans="2:17" ht="16.5" thickBot="1" x14ac:dyDescent="0.4">
      <c r="B26" s="64"/>
      <c r="C26" s="11" t="s">
        <v>16</v>
      </c>
      <c r="D26" s="17">
        <v>1729097</v>
      </c>
      <c r="E26" s="6">
        <f t="shared" si="0"/>
        <v>0.16541964725019376</v>
      </c>
      <c r="F26" s="7">
        <v>961407.15</v>
      </c>
      <c r="G26" s="8">
        <f t="shared" si="1"/>
        <v>-0.44398310216257386</v>
      </c>
      <c r="H26" s="9">
        <f>IFERROR(F26/$F$56,"N/A")</f>
        <v>9.1126409070482792E-2</v>
      </c>
      <c r="I26" s="7">
        <v>900000</v>
      </c>
      <c r="J26" s="8">
        <f t="shared" si="3"/>
        <v>-6.3872158637472198E-2</v>
      </c>
      <c r="K26" s="9">
        <f t="shared" si="4"/>
        <v>9.4736842105263161E-2</v>
      </c>
      <c r="L26" s="7">
        <v>933413.29</v>
      </c>
      <c r="M26" s="8">
        <f t="shared" si="9"/>
        <v>1.0371258777777779</v>
      </c>
      <c r="N26" s="9">
        <f t="shared" si="10"/>
        <v>0.11015641713544327</v>
      </c>
      <c r="O26" s="10">
        <v>950000</v>
      </c>
      <c r="P26" s="8" t="str">
        <f>IFERROR(O26/#REF!-1,"N/A")</f>
        <v>N/A</v>
      </c>
      <c r="Q26" s="9">
        <f t="shared" si="8"/>
        <v>0.1</v>
      </c>
    </row>
    <row r="27" spans="2:17" ht="16.5" thickBot="1" x14ac:dyDescent="0.4">
      <c r="B27" s="64"/>
      <c r="C27" s="4" t="s">
        <v>18</v>
      </c>
      <c r="D27" s="17" t="s">
        <v>17</v>
      </c>
      <c r="E27" s="6">
        <f t="shared" si="0"/>
        <v>0</v>
      </c>
      <c r="F27" s="7">
        <v>0</v>
      </c>
      <c r="G27" s="8" t="str">
        <f t="shared" si="1"/>
        <v>N/A</v>
      </c>
      <c r="H27" s="9">
        <f t="shared" si="2"/>
        <v>0</v>
      </c>
      <c r="I27" s="7">
        <v>0</v>
      </c>
      <c r="J27" s="8" t="str">
        <f t="shared" si="3"/>
        <v>N/A</v>
      </c>
      <c r="K27" s="9">
        <f t="shared" si="4"/>
        <v>0</v>
      </c>
      <c r="L27" s="7">
        <v>0</v>
      </c>
      <c r="M27" s="8" t="e">
        <f t="shared" si="9"/>
        <v>#DIV/0!</v>
      </c>
      <c r="N27" s="9">
        <f t="shared" si="10"/>
        <v>0</v>
      </c>
      <c r="O27" s="10">
        <v>0</v>
      </c>
      <c r="P27" s="8" t="str">
        <f>IFERROR(O27/#REF!-1,"N/A")</f>
        <v>N/A</v>
      </c>
      <c r="Q27" s="9">
        <f t="shared" si="8"/>
        <v>0</v>
      </c>
    </row>
    <row r="28" spans="2:17" ht="16.5" thickBot="1" x14ac:dyDescent="0.4">
      <c r="B28" s="64"/>
      <c r="C28" s="4" t="s">
        <v>19</v>
      </c>
      <c r="D28" s="17" t="s">
        <v>17</v>
      </c>
      <c r="E28" s="6">
        <f t="shared" si="0"/>
        <v>0</v>
      </c>
      <c r="F28" s="10">
        <v>0</v>
      </c>
      <c r="G28" s="8" t="str">
        <f t="shared" si="1"/>
        <v>N/A</v>
      </c>
      <c r="H28" s="9">
        <f t="shared" si="2"/>
        <v>0</v>
      </c>
      <c r="I28" s="10">
        <v>0</v>
      </c>
      <c r="J28" s="8" t="str">
        <f t="shared" si="3"/>
        <v>N/A</v>
      </c>
      <c r="K28" s="9">
        <f t="shared" si="4"/>
        <v>0</v>
      </c>
      <c r="L28" s="10">
        <v>0</v>
      </c>
      <c r="M28" s="8" t="e">
        <f t="shared" si="9"/>
        <v>#DIV/0!</v>
      </c>
      <c r="N28" s="9">
        <f t="shared" si="10"/>
        <v>0</v>
      </c>
      <c r="O28" s="10">
        <v>0</v>
      </c>
      <c r="P28" s="8" t="str">
        <f>IFERROR(O28/#REF!-1,"N/A")</f>
        <v>N/A</v>
      </c>
      <c r="Q28" s="9">
        <f t="shared" si="8"/>
        <v>0</v>
      </c>
    </row>
    <row r="29" spans="2:17" ht="16.5" thickBot="1" x14ac:dyDescent="0.4">
      <c r="B29" s="64"/>
      <c r="C29" s="4" t="s">
        <v>20</v>
      </c>
      <c r="D29" s="17">
        <v>469799</v>
      </c>
      <c r="E29" s="6">
        <f t="shared" si="0"/>
        <v>4.4944838177669484E-2</v>
      </c>
      <c r="F29" s="10">
        <v>150677.48000000001</v>
      </c>
      <c r="G29" s="8">
        <f t="shared" si="1"/>
        <v>-0.67927245481578291</v>
      </c>
      <c r="H29" s="9">
        <f t="shared" si="2"/>
        <v>1.4281875977508064E-2</v>
      </c>
      <c r="I29" s="10">
        <v>300000</v>
      </c>
      <c r="J29" s="8">
        <f t="shared" si="3"/>
        <v>0.99100754804234836</v>
      </c>
      <c r="K29" s="9">
        <f t="shared" si="4"/>
        <v>3.1578947368421054E-2</v>
      </c>
      <c r="L29" s="10">
        <v>1997.45</v>
      </c>
      <c r="M29" s="8">
        <f t="shared" si="9"/>
        <v>6.6581666666666664E-3</v>
      </c>
      <c r="N29" s="9">
        <f t="shared" si="10"/>
        <v>2.3572830788298627E-4</v>
      </c>
      <c r="O29" s="10">
        <v>25000</v>
      </c>
      <c r="P29" s="8" t="str">
        <f>IFERROR(O29/#REF!-1,"N/A")</f>
        <v>N/A</v>
      </c>
      <c r="Q29" s="9">
        <f t="shared" si="8"/>
        <v>2.631578947368421E-3</v>
      </c>
    </row>
    <row r="30" spans="2:17" ht="16.5" thickBot="1" x14ac:dyDescent="0.4">
      <c r="B30" s="64"/>
      <c r="C30" s="4" t="s">
        <v>21</v>
      </c>
      <c r="D30" s="17">
        <v>78878</v>
      </c>
      <c r="E30" s="6">
        <f t="shared" si="0"/>
        <v>7.5461185438415439E-3</v>
      </c>
      <c r="F30" s="10">
        <v>131841.76999999999</v>
      </c>
      <c r="G30" s="8">
        <f t="shared" si="1"/>
        <v>0.67146441339790552</v>
      </c>
      <c r="H30" s="9">
        <f t="shared" si="2"/>
        <v>1.2496544326299742E-2</v>
      </c>
      <c r="I30" s="10">
        <v>500000</v>
      </c>
      <c r="J30" s="8">
        <f t="shared" si="3"/>
        <v>2.7924248134714822</v>
      </c>
      <c r="K30" s="9">
        <f t="shared" si="4"/>
        <v>5.2631578947368418E-2</v>
      </c>
      <c r="L30" s="10">
        <v>503604.68</v>
      </c>
      <c r="M30" s="8">
        <f t="shared" si="9"/>
        <v>1.0072093600000001</v>
      </c>
      <c r="N30" s="9">
        <f t="shared" si="10"/>
        <v>5.9432716242385428E-2</v>
      </c>
      <c r="O30" s="10">
        <v>575000</v>
      </c>
      <c r="P30" s="8" t="str">
        <f>IFERROR(O30/#REF!-1,"N/A")</f>
        <v>N/A</v>
      </c>
      <c r="Q30" s="9">
        <f t="shared" si="8"/>
        <v>6.0526315789473685E-2</v>
      </c>
    </row>
    <row r="31" spans="2:17" ht="24.75" customHeight="1" thickBot="1" x14ac:dyDescent="0.4">
      <c r="B31" s="65"/>
      <c r="C31" s="12" t="s">
        <v>24</v>
      </c>
      <c r="D31" s="13">
        <f>SUM(D20:D30)</f>
        <v>3262748</v>
      </c>
      <c r="E31" s="14">
        <f t="shared" si="0"/>
        <v>0.31214132187278976</v>
      </c>
      <c r="F31" s="13">
        <f>SUM(F20:F30)</f>
        <v>3038743.55</v>
      </c>
      <c r="G31" s="15">
        <f t="shared" si="1"/>
        <v>-6.8655148972583957E-2</v>
      </c>
      <c r="H31" s="16">
        <f t="shared" si="2"/>
        <v>0.28802551322568287</v>
      </c>
      <c r="I31" s="13">
        <f>SUM(I20:I30)</f>
        <v>3018000</v>
      </c>
      <c r="J31" s="15">
        <f t="shared" si="3"/>
        <v>-6.8263575582084846E-3</v>
      </c>
      <c r="K31" s="16">
        <f t="shared" si="4"/>
        <v>0.31768421052631579</v>
      </c>
      <c r="L31" s="13">
        <f>SUM(L20:L30)</f>
        <v>2911056.1100000003</v>
      </c>
      <c r="M31" s="15">
        <f>L31/I31</f>
        <v>0.96456464877402259</v>
      </c>
      <c r="N31" s="16">
        <f>IFERROR(L31/$L$56,"N/A")</f>
        <v>0.34354718814625068</v>
      </c>
      <c r="O31" s="13">
        <f>SUM(O20:O30)</f>
        <v>2980000</v>
      </c>
      <c r="P31" s="15" t="str">
        <f>IFERROR(O31/#REF!-1,"N/A")</f>
        <v>N/A</v>
      </c>
      <c r="Q31" s="16">
        <f t="shared" si="8"/>
        <v>0.31368421052631579</v>
      </c>
    </row>
    <row r="32" spans="2:17" ht="16.5" thickBot="1" x14ac:dyDescent="0.4">
      <c r="B32" s="64" t="s">
        <v>25</v>
      </c>
      <c r="C32" s="4" t="s">
        <v>10</v>
      </c>
      <c r="D32" s="17" t="s">
        <v>17</v>
      </c>
      <c r="E32" s="6">
        <f t="shared" si="0"/>
        <v>0</v>
      </c>
      <c r="F32" s="10">
        <v>0</v>
      </c>
      <c r="G32" s="8" t="str">
        <f t="shared" si="1"/>
        <v>N/A</v>
      </c>
      <c r="H32" s="9">
        <f t="shared" si="2"/>
        <v>0</v>
      </c>
      <c r="I32" s="10">
        <v>0</v>
      </c>
      <c r="J32" s="8" t="str">
        <f t="shared" si="3"/>
        <v>N/A</v>
      </c>
      <c r="K32" s="9">
        <f t="shared" si="4"/>
        <v>0</v>
      </c>
      <c r="L32" s="10">
        <v>0</v>
      </c>
      <c r="M32" s="8" t="e">
        <f>L32/I32</f>
        <v>#DIV/0!</v>
      </c>
      <c r="N32" s="9">
        <f>IFERROR(L32/$L$56,"N/A")</f>
        <v>0</v>
      </c>
      <c r="O32" s="10">
        <v>0</v>
      </c>
      <c r="P32" s="8" t="str">
        <f>IFERROR(O32/#REF!-1,"N/A")</f>
        <v>N/A</v>
      </c>
      <c r="Q32" s="9">
        <f t="shared" si="8"/>
        <v>0</v>
      </c>
    </row>
    <row r="33" spans="2:17" ht="16.5" thickBot="1" x14ac:dyDescent="0.4">
      <c r="B33" s="64"/>
      <c r="C33" s="4" t="s">
        <v>11</v>
      </c>
      <c r="D33" s="17">
        <v>230</v>
      </c>
      <c r="E33" s="6">
        <f t="shared" si="0"/>
        <v>2.2003692602291578E-5</v>
      </c>
      <c r="F33" s="10">
        <v>0</v>
      </c>
      <c r="G33" s="8">
        <f t="shared" si="1"/>
        <v>-1</v>
      </c>
      <c r="H33" s="9">
        <f t="shared" si="2"/>
        <v>0</v>
      </c>
      <c r="I33" s="10">
        <v>0</v>
      </c>
      <c r="J33" s="8" t="str">
        <f t="shared" si="3"/>
        <v>N/A</v>
      </c>
      <c r="K33" s="9">
        <f t="shared" si="4"/>
        <v>0</v>
      </c>
      <c r="L33" s="10">
        <v>7500</v>
      </c>
      <c r="M33" s="8" t="e">
        <f t="shared" ref="M33:M42" si="11">L33/I33</f>
        <v>#DIV/0!</v>
      </c>
      <c r="N33" s="9">
        <f t="shared" ref="N33:N42" si="12">IFERROR(L33/$L$56,"N/A")</f>
        <v>8.8510966938967035E-4</v>
      </c>
      <c r="O33" s="10">
        <v>10000</v>
      </c>
      <c r="P33" s="8" t="str">
        <f>IFERROR(O33/#REF!-1,"N/A")</f>
        <v>N/A</v>
      </c>
      <c r="Q33" s="9">
        <f t="shared" si="8"/>
        <v>1.0526315789473684E-3</v>
      </c>
    </row>
    <row r="34" spans="2:17" ht="16.5" thickBot="1" x14ac:dyDescent="0.4">
      <c r="B34" s="64"/>
      <c r="C34" s="4" t="s">
        <v>12</v>
      </c>
      <c r="D34" s="17">
        <v>22355</v>
      </c>
      <c r="E34" s="6">
        <f t="shared" si="0"/>
        <v>2.1386632527140357E-3</v>
      </c>
      <c r="F34" s="7">
        <v>1500</v>
      </c>
      <c r="G34" s="8">
        <f t="shared" si="1"/>
        <v>-0.93290091702080069</v>
      </c>
      <c r="H34" s="9">
        <f t="shared" si="2"/>
        <v>1.4217661435711622E-4</v>
      </c>
      <c r="I34" s="10">
        <v>5000</v>
      </c>
      <c r="J34" s="8">
        <f t="shared" si="3"/>
        <v>2.3333333333333335</v>
      </c>
      <c r="K34" s="9">
        <f t="shared" si="4"/>
        <v>5.263157894736842E-4</v>
      </c>
      <c r="L34" s="10">
        <v>7175</v>
      </c>
      <c r="M34" s="8">
        <f t="shared" si="11"/>
        <v>1.4350000000000001</v>
      </c>
      <c r="N34" s="9">
        <f t="shared" si="12"/>
        <v>8.4675491704945126E-4</v>
      </c>
      <c r="O34" s="10">
        <v>10000</v>
      </c>
      <c r="P34" s="8" t="str">
        <f>IFERROR(O34/#REF!-1,"N/A")</f>
        <v>N/A</v>
      </c>
      <c r="Q34" s="9">
        <f t="shared" si="8"/>
        <v>1.0526315789473684E-3</v>
      </c>
    </row>
    <row r="35" spans="2:17" ht="16.5" thickBot="1" x14ac:dyDescent="0.4">
      <c r="B35" s="64"/>
      <c r="C35" s="4" t="s">
        <v>13</v>
      </c>
      <c r="D35" s="17">
        <v>5000</v>
      </c>
      <c r="E35" s="6">
        <f t="shared" si="0"/>
        <v>4.7834114352807779E-4</v>
      </c>
      <c r="F35" s="10">
        <v>0</v>
      </c>
      <c r="G35" s="8">
        <f t="shared" si="1"/>
        <v>-1</v>
      </c>
      <c r="H35" s="9">
        <f t="shared" si="2"/>
        <v>0</v>
      </c>
      <c r="I35" s="10">
        <v>0</v>
      </c>
      <c r="J35" s="8" t="str">
        <f t="shared" si="3"/>
        <v>N/A</v>
      </c>
      <c r="K35" s="9">
        <f t="shared" si="4"/>
        <v>0</v>
      </c>
      <c r="L35" s="10">
        <v>0</v>
      </c>
      <c r="M35" s="8" t="e">
        <f t="shared" si="11"/>
        <v>#DIV/0!</v>
      </c>
      <c r="N35" s="9">
        <f t="shared" si="12"/>
        <v>0</v>
      </c>
      <c r="O35" s="10">
        <v>0</v>
      </c>
      <c r="P35" s="8" t="str">
        <f>IFERROR(O35/#REF!-1,"N/A")</f>
        <v>N/A</v>
      </c>
      <c r="Q35" s="9">
        <f t="shared" si="8"/>
        <v>0</v>
      </c>
    </row>
    <row r="36" spans="2:17" ht="16.5" thickBot="1" x14ac:dyDescent="0.4">
      <c r="B36" s="64"/>
      <c r="C36" s="4" t="s">
        <v>14</v>
      </c>
      <c r="D36" s="17" t="s">
        <v>17</v>
      </c>
      <c r="E36" s="6">
        <f t="shared" si="0"/>
        <v>0</v>
      </c>
      <c r="F36" s="10">
        <v>0</v>
      </c>
      <c r="G36" s="8" t="str">
        <f t="shared" si="1"/>
        <v>N/A</v>
      </c>
      <c r="H36" s="9">
        <f t="shared" si="2"/>
        <v>0</v>
      </c>
      <c r="I36" s="7">
        <v>0</v>
      </c>
      <c r="J36" s="8" t="str">
        <f t="shared" si="3"/>
        <v>N/A</v>
      </c>
      <c r="K36" s="9">
        <f t="shared" si="4"/>
        <v>0</v>
      </c>
      <c r="L36" s="7">
        <v>0</v>
      </c>
      <c r="M36" s="8" t="e">
        <f t="shared" si="11"/>
        <v>#DIV/0!</v>
      </c>
      <c r="N36" s="9">
        <f t="shared" si="12"/>
        <v>0</v>
      </c>
      <c r="O36" s="10">
        <v>0</v>
      </c>
      <c r="P36" s="8" t="str">
        <f>IFERROR(O36/#REF!-1,"N/A")</f>
        <v>N/A</v>
      </c>
      <c r="Q36" s="9">
        <f t="shared" si="8"/>
        <v>0</v>
      </c>
    </row>
    <row r="37" spans="2:17" ht="16.5" thickBot="1" x14ac:dyDescent="0.4">
      <c r="B37" s="64"/>
      <c r="C37" s="4" t="s">
        <v>15</v>
      </c>
      <c r="D37" s="17">
        <v>344500</v>
      </c>
      <c r="E37" s="6">
        <f t="shared" si="0"/>
        <v>3.2957704789084559E-2</v>
      </c>
      <c r="F37" s="7">
        <v>0</v>
      </c>
      <c r="G37" s="8">
        <f t="shared" si="1"/>
        <v>-1</v>
      </c>
      <c r="H37" s="9">
        <f t="shared" si="2"/>
        <v>0</v>
      </c>
      <c r="I37" s="10">
        <v>10000</v>
      </c>
      <c r="J37" s="8" t="str">
        <f t="shared" si="3"/>
        <v>N/A</v>
      </c>
      <c r="K37" s="9">
        <f t="shared" si="4"/>
        <v>1.0526315789473684E-3</v>
      </c>
      <c r="L37" s="10">
        <v>0</v>
      </c>
      <c r="M37" s="8">
        <f t="shared" si="11"/>
        <v>0</v>
      </c>
      <c r="N37" s="9">
        <f t="shared" si="12"/>
        <v>0</v>
      </c>
      <c r="O37" s="10">
        <v>0</v>
      </c>
      <c r="P37" s="8" t="str">
        <f>IFERROR(O37/#REF!-1,"N/A")</f>
        <v>N/A</v>
      </c>
      <c r="Q37" s="9">
        <f t="shared" si="8"/>
        <v>0</v>
      </c>
    </row>
    <row r="38" spans="2:17" ht="16.5" thickBot="1" x14ac:dyDescent="0.4">
      <c r="B38" s="64"/>
      <c r="C38" s="11" t="s">
        <v>16</v>
      </c>
      <c r="D38" s="17" t="s">
        <v>17</v>
      </c>
      <c r="E38" s="6">
        <f t="shared" si="0"/>
        <v>0</v>
      </c>
      <c r="F38" s="10">
        <v>0</v>
      </c>
      <c r="G38" s="8" t="str">
        <f t="shared" si="1"/>
        <v>N/A</v>
      </c>
      <c r="H38" s="9">
        <f t="shared" si="2"/>
        <v>0</v>
      </c>
      <c r="I38" s="7">
        <v>0</v>
      </c>
      <c r="J38" s="8" t="str">
        <f t="shared" si="3"/>
        <v>N/A</v>
      </c>
      <c r="K38" s="9">
        <f t="shared" si="4"/>
        <v>0</v>
      </c>
      <c r="L38" s="7">
        <v>0</v>
      </c>
      <c r="M38" s="8" t="e">
        <f t="shared" si="11"/>
        <v>#DIV/0!</v>
      </c>
      <c r="N38" s="9">
        <f t="shared" si="12"/>
        <v>0</v>
      </c>
      <c r="O38" s="10">
        <v>0</v>
      </c>
      <c r="P38" s="8" t="str">
        <f>IFERROR(O38/#REF!-1,"N/A")</f>
        <v>N/A</v>
      </c>
      <c r="Q38" s="9">
        <f t="shared" si="8"/>
        <v>0</v>
      </c>
    </row>
    <row r="39" spans="2:17" ht="16.5" thickBot="1" x14ac:dyDescent="0.4">
      <c r="B39" s="64"/>
      <c r="C39" s="4" t="s">
        <v>18</v>
      </c>
      <c r="D39" s="17">
        <v>160430</v>
      </c>
      <c r="E39" s="6">
        <f t="shared" si="0"/>
        <v>1.5348053931241905E-2</v>
      </c>
      <c r="F39" s="7">
        <v>154756</v>
      </c>
      <c r="G39" s="8">
        <f t="shared" si="1"/>
        <v>-3.536744997818364E-2</v>
      </c>
      <c r="H39" s="9">
        <f t="shared" si="2"/>
        <v>1.4668456087633253E-2</v>
      </c>
      <c r="I39" s="7">
        <v>250000</v>
      </c>
      <c r="J39" s="8">
        <f t="shared" si="3"/>
        <v>0.61544625087234106</v>
      </c>
      <c r="K39" s="9">
        <f t="shared" si="4"/>
        <v>2.6315789473684209E-2</v>
      </c>
      <c r="L39" s="7">
        <v>186881.46</v>
      </c>
      <c r="M39" s="8">
        <f t="shared" si="11"/>
        <v>0.74752584</v>
      </c>
      <c r="N39" s="9">
        <f t="shared" si="12"/>
        <v>2.2054744970087851E-2</v>
      </c>
      <c r="O39" s="10">
        <v>200000</v>
      </c>
      <c r="P39" s="8" t="str">
        <f>IFERROR(O39/#REF!-1,"N/A")</f>
        <v>N/A</v>
      </c>
      <c r="Q39" s="9">
        <f t="shared" si="8"/>
        <v>2.1052631578947368E-2</v>
      </c>
    </row>
    <row r="40" spans="2:17" ht="16.5" thickBot="1" x14ac:dyDescent="0.4">
      <c r="B40" s="64"/>
      <c r="C40" s="4" t="s">
        <v>19</v>
      </c>
      <c r="D40" s="17" t="s">
        <v>17</v>
      </c>
      <c r="E40" s="6">
        <f t="shared" si="0"/>
        <v>0</v>
      </c>
      <c r="F40" s="10">
        <v>0</v>
      </c>
      <c r="G40" s="8" t="str">
        <f t="shared" ref="G40:G56" si="13">IFERROR(F40/D40-1,"N/A")</f>
        <v>N/A</v>
      </c>
      <c r="H40" s="9">
        <f t="shared" si="2"/>
        <v>0</v>
      </c>
      <c r="I40" s="10">
        <v>0</v>
      </c>
      <c r="J40" s="8" t="str">
        <f t="shared" ref="J40:J56" si="14">IFERROR(I40/F40-1,"N/A")</f>
        <v>N/A</v>
      </c>
      <c r="K40" s="9">
        <f t="shared" si="4"/>
        <v>0</v>
      </c>
      <c r="L40" s="10">
        <v>0</v>
      </c>
      <c r="M40" s="8" t="e">
        <f t="shared" si="11"/>
        <v>#DIV/0!</v>
      </c>
      <c r="N40" s="9">
        <f t="shared" si="12"/>
        <v>0</v>
      </c>
      <c r="O40" s="10">
        <v>0</v>
      </c>
      <c r="P40" s="8" t="str">
        <f>IFERROR(O40/#REF!-1,"N/A")</f>
        <v>N/A</v>
      </c>
      <c r="Q40" s="9">
        <f t="shared" si="8"/>
        <v>0</v>
      </c>
    </row>
    <row r="41" spans="2:17" ht="16.5" thickBot="1" x14ac:dyDescent="0.4">
      <c r="B41" s="64"/>
      <c r="C41" s="4" t="s">
        <v>20</v>
      </c>
      <c r="D41" s="17">
        <v>240582</v>
      </c>
      <c r="E41" s="6">
        <f t="shared" si="0"/>
        <v>2.3016053798454405E-2</v>
      </c>
      <c r="F41" s="7">
        <v>92877.74</v>
      </c>
      <c r="G41" s="8">
        <f t="shared" si="13"/>
        <v>-0.61394559859008568</v>
      </c>
      <c r="H41" s="9">
        <f t="shared" si="2"/>
        <v>8.8033617482270055E-3</v>
      </c>
      <c r="I41" s="10">
        <v>100000</v>
      </c>
      <c r="J41" s="8">
        <f t="shared" si="14"/>
        <v>7.6684251791656388E-2</v>
      </c>
      <c r="K41" s="9">
        <f t="shared" si="4"/>
        <v>1.0526315789473684E-2</v>
      </c>
      <c r="L41" s="10">
        <v>2626.38</v>
      </c>
      <c r="M41" s="8">
        <f t="shared" si="11"/>
        <v>2.62638E-2</v>
      </c>
      <c r="N41" s="9">
        <f t="shared" si="12"/>
        <v>3.0995124446555234E-4</v>
      </c>
      <c r="O41" s="10">
        <v>10000</v>
      </c>
      <c r="P41" s="8" t="str">
        <f>IFERROR(O41/#REF!-1,"N/A")</f>
        <v>N/A</v>
      </c>
      <c r="Q41" s="9">
        <f t="shared" si="8"/>
        <v>1.0526315789473684E-3</v>
      </c>
    </row>
    <row r="42" spans="2:17" ht="16.5" thickBot="1" x14ac:dyDescent="0.4">
      <c r="B42" s="64"/>
      <c r="C42" s="4" t="s">
        <v>21</v>
      </c>
      <c r="D42" s="17" t="s">
        <v>17</v>
      </c>
      <c r="E42" s="6">
        <f t="shared" si="0"/>
        <v>0</v>
      </c>
      <c r="F42" s="10">
        <v>7035.31</v>
      </c>
      <c r="G42" s="8" t="str">
        <f t="shared" si="13"/>
        <v>N/A</v>
      </c>
      <c r="H42" s="9">
        <f t="shared" si="2"/>
        <v>6.6683770450184227E-4</v>
      </c>
      <c r="I42" s="10">
        <v>200000</v>
      </c>
      <c r="J42" s="8">
        <f t="shared" si="14"/>
        <v>27.428029468495346</v>
      </c>
      <c r="K42" s="9">
        <f t="shared" si="4"/>
        <v>2.1052631578947368E-2</v>
      </c>
      <c r="L42" s="10">
        <v>105084.37</v>
      </c>
      <c r="M42" s="8">
        <f t="shared" si="11"/>
        <v>0.52542184999999997</v>
      </c>
      <c r="N42" s="9">
        <f t="shared" si="12"/>
        <v>1.2401492265162906E-2</v>
      </c>
      <c r="O42" s="10">
        <v>150000</v>
      </c>
      <c r="P42" s="8" t="str">
        <f>IFERROR(O42/#REF!-1,"N/A")</f>
        <v>N/A</v>
      </c>
      <c r="Q42" s="9">
        <f t="shared" si="8"/>
        <v>1.5789473684210527E-2</v>
      </c>
    </row>
    <row r="43" spans="2:17" ht="27" customHeight="1" thickBot="1" x14ac:dyDescent="0.4">
      <c r="B43" s="64"/>
      <c r="C43" s="12" t="s">
        <v>26</v>
      </c>
      <c r="D43" s="13">
        <f>SUM(D32:D42)</f>
        <v>773097</v>
      </c>
      <c r="E43" s="14">
        <f t="shared" si="0"/>
        <v>7.396082060762528E-2</v>
      </c>
      <c r="F43" s="13">
        <f>SUM(F32:F42)</f>
        <v>256169.05</v>
      </c>
      <c r="G43" s="15">
        <f t="shared" si="13"/>
        <v>-0.66864565507303741</v>
      </c>
      <c r="H43" s="16">
        <f t="shared" si="2"/>
        <v>2.4280832154719215E-2</v>
      </c>
      <c r="I43" s="13">
        <f>SUM(I32:I42)</f>
        <v>565000</v>
      </c>
      <c r="J43" s="15">
        <f t="shared" si="14"/>
        <v>1.2055747952377542</v>
      </c>
      <c r="K43" s="16">
        <f t="shared" si="4"/>
        <v>5.9473684210526317E-2</v>
      </c>
      <c r="L43" s="13">
        <f>SUM(L32:L42)</f>
        <v>309267.20999999996</v>
      </c>
      <c r="M43" s="15">
        <f>L43/I43</f>
        <v>0.54737559292035387</v>
      </c>
      <c r="N43" s="16">
        <f>IFERROR(L43/$L$56,"N/A")</f>
        <v>3.6498053066155431E-2</v>
      </c>
      <c r="O43" s="13">
        <f>SUM(O32:O42)</f>
        <v>380000</v>
      </c>
      <c r="P43" s="15" t="str">
        <f>IFERROR(O43/#REF!-1,"N/A")</f>
        <v>N/A</v>
      </c>
      <c r="Q43" s="16">
        <f t="shared" si="8"/>
        <v>0.04</v>
      </c>
    </row>
    <row r="44" spans="2:17" ht="16.5" thickBot="1" x14ac:dyDescent="0.4">
      <c r="B44" s="63" t="s">
        <v>34</v>
      </c>
      <c r="C44" s="4" t="s">
        <v>10</v>
      </c>
      <c r="D44" s="5">
        <v>2243</v>
      </c>
      <c r="E44" s="6">
        <f t="shared" si="0"/>
        <v>2.1458383698669571E-4</v>
      </c>
      <c r="F44" s="10">
        <v>595803.38</v>
      </c>
      <c r="G44" s="8">
        <f t="shared" si="13"/>
        <v>264.62790013374945</v>
      </c>
      <c r="H44" s="9">
        <f t="shared" si="2"/>
        <v>5.6472871593950917E-2</v>
      </c>
      <c r="I44" s="10">
        <v>250000</v>
      </c>
      <c r="J44" s="8">
        <f t="shared" si="14"/>
        <v>-0.58039848649398396</v>
      </c>
      <c r="K44" s="9">
        <f t="shared" si="4"/>
        <v>2.6315789473684209E-2</v>
      </c>
      <c r="L44" s="10">
        <v>19515.73</v>
      </c>
      <c r="M44" s="8">
        <f>L44/I44</f>
        <v>7.8062919999999994E-2</v>
      </c>
      <c r="N44" s="9">
        <f>IFERROR(L44/$L$56,"N/A")</f>
        <v>2.3031415104264093E-3</v>
      </c>
      <c r="O44" s="10">
        <v>15000</v>
      </c>
      <c r="P44" s="8" t="str">
        <f>IFERROR(O44/#REF!-1,"N/A")</f>
        <v>N/A</v>
      </c>
      <c r="Q44" s="9">
        <f t="shared" si="8"/>
        <v>1.5789473684210526E-3</v>
      </c>
    </row>
    <row r="45" spans="2:17" ht="16.5" thickBot="1" x14ac:dyDescent="0.4">
      <c r="B45" s="64"/>
      <c r="C45" s="4" t="s">
        <v>11</v>
      </c>
      <c r="D45" s="5">
        <v>12373</v>
      </c>
      <c r="E45" s="6">
        <f t="shared" si="0"/>
        <v>1.1837029937745813E-3</v>
      </c>
      <c r="F45" s="10">
        <v>35151.589999999997</v>
      </c>
      <c r="G45" s="8">
        <f t="shared" si="13"/>
        <v>1.8409916754222904</v>
      </c>
      <c r="H45" s="9">
        <f t="shared" si="2"/>
        <v>3.3318227036463082E-3</v>
      </c>
      <c r="I45" s="10">
        <v>20000</v>
      </c>
      <c r="J45" s="8">
        <f t="shared" si="14"/>
        <v>-0.43103569426020272</v>
      </c>
      <c r="K45" s="9">
        <f t="shared" si="4"/>
        <v>2.1052631578947368E-3</v>
      </c>
      <c r="L45" s="10">
        <v>26577.5</v>
      </c>
      <c r="M45" s="8">
        <f t="shared" ref="M45:M54" si="15">L45/I45</f>
        <v>1.328875</v>
      </c>
      <c r="N45" s="9">
        <f t="shared" ref="N45:N54" si="16">IFERROR(L45/$L$56,"N/A")</f>
        <v>3.1365336317605284E-3</v>
      </c>
      <c r="O45" s="10">
        <v>20000</v>
      </c>
      <c r="P45" s="8" t="str">
        <f>IFERROR(O45/#REF!-1,"N/A")</f>
        <v>N/A</v>
      </c>
      <c r="Q45" s="9">
        <f t="shared" si="8"/>
        <v>2.1052631578947368E-3</v>
      </c>
    </row>
    <row r="46" spans="2:17" ht="16.5" thickBot="1" x14ac:dyDescent="0.4">
      <c r="B46" s="64"/>
      <c r="C46" s="4" t="s">
        <v>12</v>
      </c>
      <c r="D46" s="5">
        <v>1738</v>
      </c>
      <c r="E46" s="6">
        <f t="shared" si="0"/>
        <v>1.6627138149035984E-4</v>
      </c>
      <c r="F46" s="7">
        <v>1896</v>
      </c>
      <c r="G46" s="8">
        <f t="shared" si="13"/>
        <v>9.0909090909090828E-2</v>
      </c>
      <c r="H46" s="9">
        <f t="shared" si="2"/>
        <v>1.797112405473949E-4</v>
      </c>
      <c r="I46" s="10">
        <v>5000</v>
      </c>
      <c r="J46" s="8">
        <f t="shared" si="14"/>
        <v>1.6371308016877637</v>
      </c>
      <c r="K46" s="9">
        <f t="shared" si="4"/>
        <v>5.263157894736842E-4</v>
      </c>
      <c r="L46" s="10">
        <v>1900</v>
      </c>
      <c r="M46" s="8">
        <f t="shared" si="15"/>
        <v>0.38</v>
      </c>
      <c r="N46" s="9">
        <f t="shared" si="16"/>
        <v>2.2422778291204983E-4</v>
      </c>
      <c r="O46" s="10">
        <v>5000</v>
      </c>
      <c r="P46" s="8" t="str">
        <f>IFERROR(O46/#REF!-1,"N/A")</f>
        <v>N/A</v>
      </c>
      <c r="Q46" s="9">
        <f t="shared" si="8"/>
        <v>5.263157894736842E-4</v>
      </c>
    </row>
    <row r="47" spans="2:17" ht="16.5" thickBot="1" x14ac:dyDescent="0.4">
      <c r="B47" s="64"/>
      <c r="C47" s="4" t="s">
        <v>13</v>
      </c>
      <c r="D47" s="5" t="s">
        <v>17</v>
      </c>
      <c r="E47" s="6">
        <f t="shared" si="0"/>
        <v>0</v>
      </c>
      <c r="F47" s="10">
        <v>0</v>
      </c>
      <c r="G47" s="8" t="str">
        <f t="shared" si="13"/>
        <v>N/A</v>
      </c>
      <c r="H47" s="9">
        <f t="shared" si="2"/>
        <v>0</v>
      </c>
      <c r="I47" s="7">
        <v>0</v>
      </c>
      <c r="J47" s="8" t="str">
        <f t="shared" si="14"/>
        <v>N/A</v>
      </c>
      <c r="K47" s="9">
        <f t="shared" si="4"/>
        <v>0</v>
      </c>
      <c r="L47" s="7">
        <v>0</v>
      </c>
      <c r="M47" s="8" t="e">
        <f t="shared" si="15"/>
        <v>#DIV/0!</v>
      </c>
      <c r="N47" s="9">
        <f t="shared" si="16"/>
        <v>0</v>
      </c>
      <c r="O47" s="10">
        <v>0</v>
      </c>
      <c r="P47" s="8" t="str">
        <f>IFERROR(O47/#REF!-1,"N/A")</f>
        <v>N/A</v>
      </c>
      <c r="Q47" s="9">
        <f t="shared" si="8"/>
        <v>0</v>
      </c>
    </row>
    <row r="48" spans="2:17" ht="16.5" thickBot="1" x14ac:dyDescent="0.4">
      <c r="B48" s="64"/>
      <c r="C48" s="4" t="s">
        <v>14</v>
      </c>
      <c r="D48" s="5" t="s">
        <v>17</v>
      </c>
      <c r="E48" s="6">
        <f t="shared" si="0"/>
        <v>0</v>
      </c>
      <c r="F48" s="7">
        <v>2988.25</v>
      </c>
      <c r="G48" s="8" t="str">
        <f t="shared" si="13"/>
        <v>N/A</v>
      </c>
      <c r="H48" s="9">
        <f t="shared" si="2"/>
        <v>2.8323951190176839E-4</v>
      </c>
      <c r="I48" s="10">
        <v>2000</v>
      </c>
      <c r="J48" s="8">
        <f t="shared" si="14"/>
        <v>-0.33071195515770102</v>
      </c>
      <c r="K48" s="9">
        <f t="shared" si="4"/>
        <v>2.105263157894737E-4</v>
      </c>
      <c r="L48" s="10">
        <v>400</v>
      </c>
      <c r="M48" s="8">
        <f t="shared" si="15"/>
        <v>0.2</v>
      </c>
      <c r="N48" s="9">
        <f t="shared" si="16"/>
        <v>4.7205849034115751E-5</v>
      </c>
      <c r="O48" s="10">
        <v>10000</v>
      </c>
      <c r="P48" s="8" t="str">
        <f>IFERROR(O48/#REF!-1,"N/A")</f>
        <v>N/A</v>
      </c>
      <c r="Q48" s="9">
        <f t="shared" si="8"/>
        <v>1.0526315789473684E-3</v>
      </c>
    </row>
    <row r="49" spans="2:17" ht="16.5" thickBot="1" x14ac:dyDescent="0.4">
      <c r="B49" s="64"/>
      <c r="C49" s="4" t="s">
        <v>15</v>
      </c>
      <c r="D49" s="5">
        <v>62850</v>
      </c>
      <c r="E49" s="6">
        <f t="shared" si="0"/>
        <v>6.0127481741479383E-3</v>
      </c>
      <c r="F49" s="10">
        <v>23730</v>
      </c>
      <c r="G49" s="8">
        <f t="shared" si="13"/>
        <v>-0.62243436754176606</v>
      </c>
      <c r="H49" s="9">
        <f t="shared" si="2"/>
        <v>2.2492340391295786E-3</v>
      </c>
      <c r="I49" s="10">
        <v>20000</v>
      </c>
      <c r="J49" s="8">
        <f t="shared" si="14"/>
        <v>-0.15718499789296247</v>
      </c>
      <c r="K49" s="9">
        <f t="shared" si="4"/>
        <v>2.1052631578947368E-3</v>
      </c>
      <c r="L49" s="10">
        <v>12350</v>
      </c>
      <c r="M49" s="8">
        <f t="shared" si="15"/>
        <v>0.61750000000000005</v>
      </c>
      <c r="N49" s="9">
        <f t="shared" si="16"/>
        <v>1.4574805889283238E-3</v>
      </c>
      <c r="O49" s="10">
        <v>15000</v>
      </c>
      <c r="P49" s="8" t="str">
        <f>IFERROR(O49/#REF!-1,"N/A")</f>
        <v>N/A</v>
      </c>
      <c r="Q49" s="9">
        <f t="shared" si="8"/>
        <v>1.5789473684210526E-3</v>
      </c>
    </row>
    <row r="50" spans="2:17" ht="16.5" thickBot="1" x14ac:dyDescent="0.4">
      <c r="B50" s="64"/>
      <c r="C50" s="11" t="s">
        <v>16</v>
      </c>
      <c r="D50" s="5" t="s">
        <v>17</v>
      </c>
      <c r="E50" s="6">
        <f t="shared" si="0"/>
        <v>0</v>
      </c>
      <c r="F50" s="7">
        <v>0</v>
      </c>
      <c r="G50" s="8" t="str">
        <f t="shared" si="13"/>
        <v>N/A</v>
      </c>
      <c r="H50" s="9">
        <f t="shared" si="2"/>
        <v>0</v>
      </c>
      <c r="I50" s="7">
        <v>0</v>
      </c>
      <c r="J50" s="8" t="str">
        <f t="shared" si="14"/>
        <v>N/A</v>
      </c>
      <c r="K50" s="9">
        <f t="shared" si="4"/>
        <v>0</v>
      </c>
      <c r="L50" s="7">
        <v>0</v>
      </c>
      <c r="M50" s="8" t="e">
        <f t="shared" si="15"/>
        <v>#DIV/0!</v>
      </c>
      <c r="N50" s="9">
        <f t="shared" si="16"/>
        <v>0</v>
      </c>
      <c r="O50" s="10">
        <v>0</v>
      </c>
      <c r="P50" s="8" t="str">
        <f>IFERROR(O50/#REF!-1,"N/A")</f>
        <v>N/A</v>
      </c>
      <c r="Q50" s="9">
        <f t="shared" si="8"/>
        <v>0</v>
      </c>
    </row>
    <row r="51" spans="2:17" ht="16.5" thickBot="1" x14ac:dyDescent="0.4">
      <c r="B51" s="64"/>
      <c r="C51" s="4" t="s">
        <v>18</v>
      </c>
      <c r="D51" s="5" t="s">
        <v>17</v>
      </c>
      <c r="E51" s="6">
        <f t="shared" si="0"/>
        <v>0</v>
      </c>
      <c r="F51" s="7">
        <v>0</v>
      </c>
      <c r="G51" s="8" t="str">
        <f t="shared" si="13"/>
        <v>N/A</v>
      </c>
      <c r="H51" s="9">
        <f t="shared" si="2"/>
        <v>0</v>
      </c>
      <c r="I51" s="10">
        <v>0</v>
      </c>
      <c r="J51" s="8" t="str">
        <f t="shared" si="14"/>
        <v>N/A</v>
      </c>
      <c r="K51" s="9">
        <f t="shared" si="4"/>
        <v>0</v>
      </c>
      <c r="L51" s="10">
        <v>0</v>
      </c>
      <c r="M51" s="8" t="e">
        <f t="shared" si="15"/>
        <v>#DIV/0!</v>
      </c>
      <c r="N51" s="9">
        <f t="shared" si="16"/>
        <v>0</v>
      </c>
      <c r="O51" s="10">
        <v>0</v>
      </c>
      <c r="P51" s="8" t="str">
        <f>IFERROR(O51/#REF!-1,"N/A")</f>
        <v>N/A</v>
      </c>
      <c r="Q51" s="9">
        <f t="shared" si="8"/>
        <v>0</v>
      </c>
    </row>
    <row r="52" spans="2:17" ht="16.5" thickBot="1" x14ac:dyDescent="0.4">
      <c r="B52" s="64"/>
      <c r="C52" s="4" t="s">
        <v>19</v>
      </c>
      <c r="D52" s="5">
        <v>355725</v>
      </c>
      <c r="E52" s="6">
        <f t="shared" si="0"/>
        <v>3.4031580656305099E-2</v>
      </c>
      <c r="F52" s="10">
        <v>1215564.4099999999</v>
      </c>
      <c r="G52" s="8">
        <f t="shared" si="13"/>
        <v>2.4171464192845593</v>
      </c>
      <c r="H52" s="9">
        <f t="shared" si="2"/>
        <v>0.11521655489787033</v>
      </c>
      <c r="I52" s="7">
        <v>750000</v>
      </c>
      <c r="J52" s="8">
        <f t="shared" si="14"/>
        <v>-0.38300266622646506</v>
      </c>
      <c r="K52" s="9">
        <f t="shared" si="4"/>
        <v>7.8947368421052627E-2</v>
      </c>
      <c r="L52" s="7">
        <v>490637.34</v>
      </c>
      <c r="M52" s="8">
        <f t="shared" si="15"/>
        <v>0.65418312000000001</v>
      </c>
      <c r="N52" s="9">
        <f t="shared" si="16"/>
        <v>5.7902380506350305E-2</v>
      </c>
      <c r="O52" s="10">
        <v>375000</v>
      </c>
      <c r="P52" s="8" t="str">
        <f>IFERROR(O52/#REF!-1,"N/A")</f>
        <v>N/A</v>
      </c>
      <c r="Q52" s="9">
        <f t="shared" si="8"/>
        <v>3.9473684210526314E-2</v>
      </c>
    </row>
    <row r="53" spans="2:17" ht="16.5" thickBot="1" x14ac:dyDescent="0.4">
      <c r="B53" s="64"/>
      <c r="C53" s="4" t="s">
        <v>20</v>
      </c>
      <c r="D53" s="5">
        <v>92995</v>
      </c>
      <c r="E53" s="6">
        <f t="shared" si="0"/>
        <v>8.8966669284787185E-3</v>
      </c>
      <c r="F53" s="10">
        <v>56056.26</v>
      </c>
      <c r="G53" s="8">
        <f t="shared" si="13"/>
        <v>-0.39721210817785901</v>
      </c>
      <c r="H53" s="9">
        <f t="shared" si="2"/>
        <v>5.3132595068814932E-3</v>
      </c>
      <c r="I53" s="10">
        <v>100000</v>
      </c>
      <c r="J53" s="8">
        <f t="shared" si="14"/>
        <v>0.78392208113777118</v>
      </c>
      <c r="K53" s="9">
        <f t="shared" si="4"/>
        <v>1.0526315789473684E-2</v>
      </c>
      <c r="L53" s="10">
        <v>949.32</v>
      </c>
      <c r="M53" s="8">
        <f t="shared" si="15"/>
        <v>9.4932000000000002E-3</v>
      </c>
      <c r="N53" s="9">
        <f t="shared" si="16"/>
        <v>1.1203364151266691E-4</v>
      </c>
      <c r="O53" s="10">
        <v>25000</v>
      </c>
      <c r="P53" s="8" t="str">
        <f>IFERROR(O53/#REF!-1,"N/A")</f>
        <v>N/A</v>
      </c>
      <c r="Q53" s="9">
        <f t="shared" si="8"/>
        <v>2.631578947368421E-3</v>
      </c>
    </row>
    <row r="54" spans="2:17" ht="16.5" thickBot="1" x14ac:dyDescent="0.4">
      <c r="B54" s="64"/>
      <c r="C54" s="4" t="s">
        <v>21</v>
      </c>
      <c r="D54" s="5">
        <v>10000</v>
      </c>
      <c r="E54" s="6">
        <f t="shared" si="0"/>
        <v>9.5668228705615558E-4</v>
      </c>
      <c r="F54" s="10">
        <v>1838.94</v>
      </c>
      <c r="G54" s="8">
        <f t="shared" si="13"/>
        <v>-0.816106</v>
      </c>
      <c r="H54" s="9">
        <f t="shared" si="2"/>
        <v>1.7430284213725022E-4</v>
      </c>
      <c r="I54" s="10">
        <v>125000</v>
      </c>
      <c r="J54" s="8">
        <f t="shared" si="14"/>
        <v>66.973941509782804</v>
      </c>
      <c r="K54" s="9">
        <f t="shared" si="4"/>
        <v>1.3157894736842105E-2</v>
      </c>
      <c r="L54" s="10">
        <v>51730.32</v>
      </c>
      <c r="M54" s="8">
        <f t="shared" si="15"/>
        <v>0.41384255999999997</v>
      </c>
      <c r="N54" s="9">
        <f t="shared" si="16"/>
        <v>6.1049341910162465E-3</v>
      </c>
      <c r="O54" s="10">
        <v>50000</v>
      </c>
      <c r="P54" s="8" t="str">
        <f>IFERROR(O54/#REF!-1,"N/A")</f>
        <v>N/A</v>
      </c>
      <c r="Q54" s="9">
        <f t="shared" si="8"/>
        <v>5.263157894736842E-3</v>
      </c>
    </row>
    <row r="55" spans="2:17" ht="27.75" customHeight="1" thickBot="1" x14ac:dyDescent="0.4">
      <c r="B55" s="64"/>
      <c r="C55" s="12" t="s">
        <v>35</v>
      </c>
      <c r="D55" s="13">
        <f>SUM(D44:D54)</f>
        <v>537924</v>
      </c>
      <c r="E55" s="14">
        <f t="shared" si="0"/>
        <v>5.1462236258239542E-2</v>
      </c>
      <c r="F55" s="13">
        <f>SUM(F44:F54)</f>
        <v>1933028.8299999998</v>
      </c>
      <c r="G55" s="15">
        <f t="shared" si="13"/>
        <v>2.593498022025416</v>
      </c>
      <c r="H55" s="16">
        <f t="shared" si="2"/>
        <v>0.18322099633606503</v>
      </c>
      <c r="I55" s="13">
        <f>SUM(I44:I54)</f>
        <v>1272000</v>
      </c>
      <c r="J55" s="15">
        <f t="shared" si="14"/>
        <v>-0.34196532392121637</v>
      </c>
      <c r="K55" s="16">
        <f t="shared" si="4"/>
        <v>0.13389473684210526</v>
      </c>
      <c r="L55" s="13">
        <f>SUM(L44:L54)</f>
        <v>604060.21</v>
      </c>
      <c r="M55" s="15">
        <f>L55/I55</f>
        <v>0.47489010220125782</v>
      </c>
      <c r="N55" s="16">
        <f>IFERROR(L55/$I$56,"N/A")</f>
        <v>6.358528526315789E-2</v>
      </c>
      <c r="O55" s="13">
        <f>SUM(O44:O54)</f>
        <v>515000</v>
      </c>
      <c r="P55" s="15" t="str">
        <f>IFERROR(O55/#REF!-1,"N/A")</f>
        <v>N/A</v>
      </c>
      <c r="Q55" s="16">
        <f t="shared" si="8"/>
        <v>5.4210526315789473E-2</v>
      </c>
    </row>
    <row r="56" spans="2:17" ht="24" thickBot="1" x14ac:dyDescent="0.4">
      <c r="B56" s="75" t="s">
        <v>28</v>
      </c>
      <c r="C56" s="76"/>
      <c r="D56" s="18">
        <f>D19+D31+D43+D55</f>
        <v>10452791</v>
      </c>
      <c r="E56" s="19">
        <f t="shared" si="0"/>
        <v>1</v>
      </c>
      <c r="F56" s="20">
        <f>SUM(F19,F31,F43,F55)</f>
        <v>10550258.26</v>
      </c>
      <c r="G56" s="21">
        <f t="shared" si="13"/>
        <v>9.3245201209897211E-3</v>
      </c>
      <c r="H56" s="22">
        <f t="shared" si="2"/>
        <v>1</v>
      </c>
      <c r="I56" s="20">
        <f>SUM(I19,I31,I43,I55)</f>
        <v>9500000</v>
      </c>
      <c r="J56" s="21">
        <f t="shared" si="14"/>
        <v>-9.9548109071597279E-2</v>
      </c>
      <c r="K56" s="22">
        <f t="shared" si="4"/>
        <v>1</v>
      </c>
      <c r="L56" s="20">
        <f>SUM(L19,L31,L43,L55)</f>
        <v>8473526.2300000004</v>
      </c>
      <c r="M56" s="21">
        <f>L56/I56</f>
        <v>0.89195012947368424</v>
      </c>
      <c r="N56" s="22">
        <f>IFERROR(L56/$I$56,"N/A")</f>
        <v>0.89195012947368424</v>
      </c>
      <c r="O56" s="20">
        <f>SUM(O19,O31,O43,O55)</f>
        <v>9500000</v>
      </c>
      <c r="P56" s="21">
        <f>IFERROR(O56/O56-1,"N/A")</f>
        <v>0</v>
      </c>
      <c r="Q56" s="22" t="str">
        <f>IFERROR(O56/#REF!,"N/A")</f>
        <v>N/A</v>
      </c>
    </row>
    <row r="57" spans="2:17" ht="12" customHeight="1" x14ac:dyDescent="0.35"/>
    <row r="58" spans="2:17" ht="27" customHeight="1" x14ac:dyDescent="0.6">
      <c r="C58" s="23" t="s">
        <v>31</v>
      </c>
    </row>
    <row r="59" spans="2:17" ht="27.75" customHeight="1" thickBot="1" x14ac:dyDescent="0.4">
      <c r="C59" s="24" t="s">
        <v>32</v>
      </c>
      <c r="D59" s="24"/>
      <c r="E59" s="25"/>
    </row>
    <row r="60" spans="2:17" ht="14.25" customHeight="1" thickBot="1" x14ac:dyDescent="0.4">
      <c r="C60" s="26"/>
      <c r="D60" s="27"/>
      <c r="E60" s="27"/>
      <c r="F60" s="27"/>
      <c r="G60" s="27"/>
      <c r="H60" s="27"/>
      <c r="I60" s="27"/>
      <c r="J60" s="27"/>
      <c r="K60" s="54"/>
      <c r="L60" s="54"/>
      <c r="M60" s="55"/>
    </row>
    <row r="61" spans="2:17" ht="18.5" x14ac:dyDescent="0.45">
      <c r="C61" s="28"/>
      <c r="D61" s="56"/>
      <c r="E61" s="66" t="s">
        <v>2</v>
      </c>
      <c r="F61" s="67"/>
      <c r="G61" s="29"/>
      <c r="H61" s="66" t="s">
        <v>39</v>
      </c>
      <c r="I61" s="67"/>
      <c r="J61" s="29"/>
      <c r="K61" s="66" t="s">
        <v>44</v>
      </c>
      <c r="L61" s="67"/>
    </row>
    <row r="62" spans="2:17" ht="18" customHeight="1" x14ac:dyDescent="0.5">
      <c r="C62" s="31" t="s">
        <v>7</v>
      </c>
      <c r="D62" s="57"/>
      <c r="E62" s="32" t="s">
        <v>2</v>
      </c>
      <c r="F62" s="33" t="s">
        <v>33</v>
      </c>
      <c r="G62" s="34"/>
      <c r="H62" s="32" t="s">
        <v>36</v>
      </c>
      <c r="I62" s="36" t="s">
        <v>33</v>
      </c>
      <c r="J62" s="34"/>
      <c r="K62" s="35" t="s">
        <v>45</v>
      </c>
      <c r="L62" s="36" t="s">
        <v>33</v>
      </c>
    </row>
    <row r="63" spans="2:17" x14ac:dyDescent="0.35">
      <c r="C63" s="37" t="s">
        <v>9</v>
      </c>
      <c r="D63" s="58"/>
      <c r="E63" s="60">
        <f>F19</f>
        <v>5322316.83</v>
      </c>
      <c r="F63" s="39">
        <f>IFERROR(E63/D19-1,"N/A")</f>
        <v>-9.4693500041333367E-2</v>
      </c>
      <c r="G63" s="34"/>
      <c r="H63" s="38">
        <v>4680000</v>
      </c>
      <c r="I63" s="39">
        <f>IFERROR(H63/E63-1,"N/A")</f>
        <v>-0.12068368917451311</v>
      </c>
      <c r="J63" s="34"/>
      <c r="K63" s="38">
        <f>O19</f>
        <v>5625000</v>
      </c>
      <c r="L63" s="39">
        <f>IFERROR(K63/H63-1,"N/A")</f>
        <v>0.20192307692307687</v>
      </c>
    </row>
    <row r="64" spans="2:17" x14ac:dyDescent="0.35">
      <c r="C64" s="37" t="s">
        <v>23</v>
      </c>
      <c r="D64" s="58"/>
      <c r="E64" s="60">
        <f>F31</f>
        <v>3038743.55</v>
      </c>
      <c r="F64" s="39">
        <f>IFERROR(E64/D31-1,"N/A")</f>
        <v>-6.8655148972583957E-2</v>
      </c>
      <c r="G64" s="34"/>
      <c r="H64" s="38">
        <v>3263000</v>
      </c>
      <c r="I64" s="39">
        <f t="shared" ref="I64:I67" si="17">IFERROR(H64/E64-1,"N/A")</f>
        <v>7.3799070671824341E-2</v>
      </c>
      <c r="J64" s="34"/>
      <c r="K64" s="38">
        <f>O31</f>
        <v>2980000</v>
      </c>
      <c r="L64" s="39">
        <f t="shared" ref="L64:L67" si="18">IFERROR(K64/H64-1,"N/A")</f>
        <v>-8.6730003064664385E-2</v>
      </c>
    </row>
    <row r="65" spans="3:12" x14ac:dyDescent="0.35">
      <c r="C65" s="37" t="s">
        <v>25</v>
      </c>
      <c r="D65" s="58"/>
      <c r="E65" s="60">
        <f>F43</f>
        <v>256169.05</v>
      </c>
      <c r="F65" s="39">
        <f>IFERROR(E65/D43-1,"N/A")</f>
        <v>-0.66864565507303741</v>
      </c>
      <c r="G65" s="34"/>
      <c r="H65" s="38">
        <v>455000</v>
      </c>
      <c r="I65" s="39">
        <f t="shared" si="17"/>
        <v>0.7761708528020852</v>
      </c>
      <c r="J65" s="34"/>
      <c r="K65" s="38">
        <f>O43</f>
        <v>380000</v>
      </c>
      <c r="L65" s="39">
        <f t="shared" si="18"/>
        <v>-0.1648351648351648</v>
      </c>
    </row>
    <row r="66" spans="3:12" x14ac:dyDescent="0.35">
      <c r="C66" s="37" t="s">
        <v>27</v>
      </c>
      <c r="D66" s="58"/>
      <c r="E66" s="60">
        <f>F55</f>
        <v>1933028.8299999998</v>
      </c>
      <c r="F66" s="39">
        <f>IFERROR(E66/D55-1,"N/A")</f>
        <v>2.593498022025416</v>
      </c>
      <c r="G66" s="34"/>
      <c r="H66" s="38">
        <v>1102000</v>
      </c>
      <c r="I66" s="39">
        <f t="shared" si="17"/>
        <v>-0.42991020987514184</v>
      </c>
      <c r="J66" s="34"/>
      <c r="K66" s="38">
        <f>O55</f>
        <v>515000</v>
      </c>
      <c r="L66" s="39">
        <f t="shared" si="18"/>
        <v>-0.53266787658802173</v>
      </c>
    </row>
    <row r="67" spans="3:12" ht="15" thickBot="1" x14ac:dyDescent="0.4">
      <c r="C67" s="37" t="s">
        <v>28</v>
      </c>
      <c r="D67" s="59"/>
      <c r="E67" s="61">
        <f>SUM(E63:E66)</f>
        <v>10550258.26</v>
      </c>
      <c r="F67" s="41">
        <f>IFERROR(E67/D56-1,"N/A")</f>
        <v>9.3245201209897211E-3</v>
      </c>
      <c r="G67" s="34"/>
      <c r="H67" s="40">
        <f>SUM(H63:H66)</f>
        <v>9500000</v>
      </c>
      <c r="I67" s="62">
        <f t="shared" si="17"/>
        <v>-9.9548109071597279E-2</v>
      </c>
      <c r="J67" s="34"/>
      <c r="K67" s="40">
        <f>SUM(K63:K66)</f>
        <v>9500000</v>
      </c>
      <c r="L67" s="39">
        <f t="shared" si="18"/>
        <v>0</v>
      </c>
    </row>
    <row r="68" spans="3:12" ht="15" thickBot="1" x14ac:dyDescent="0.4">
      <c r="C68" s="37"/>
      <c r="D68" s="34"/>
      <c r="E68" s="34"/>
      <c r="F68" s="34"/>
      <c r="G68" s="34"/>
      <c r="H68" s="34"/>
      <c r="I68" s="34"/>
      <c r="J68" s="34"/>
      <c r="K68" s="34"/>
      <c r="L68" s="30"/>
    </row>
    <row r="69" spans="3:12" ht="21" x14ac:dyDescent="0.5">
      <c r="C69" s="31" t="s">
        <v>8</v>
      </c>
      <c r="D69" s="42" t="s">
        <v>29</v>
      </c>
      <c r="E69" s="52" t="s">
        <v>48</v>
      </c>
      <c r="F69" s="43" t="s">
        <v>37</v>
      </c>
      <c r="G69" s="34"/>
      <c r="H69" s="42" t="s">
        <v>30</v>
      </c>
      <c r="I69" s="43" t="s">
        <v>38</v>
      </c>
      <c r="J69" s="34"/>
      <c r="K69" s="42" t="s">
        <v>45</v>
      </c>
      <c r="L69" s="43" t="s">
        <v>46</v>
      </c>
    </row>
    <row r="70" spans="3:12" x14ac:dyDescent="0.35">
      <c r="C70" s="37" t="s">
        <v>10</v>
      </c>
      <c r="D70" s="44">
        <v>390000</v>
      </c>
      <c r="E70" s="45">
        <f t="shared" ref="E70:E80" si="19">SUM(F8,F20,F32,F44)</f>
        <v>1428676.8599999999</v>
      </c>
      <c r="F70" s="46">
        <f>IFERROR(E70/D70-1,"N/A")</f>
        <v>2.6632739999999995</v>
      </c>
      <c r="G70" s="34"/>
      <c r="H70" s="44">
        <f t="shared" ref="H70:H75" si="20">I8+I20+I32+I44</f>
        <v>1300000</v>
      </c>
      <c r="I70" s="39">
        <f>IFERROR(H70/E70-1,"N/A")</f>
        <v>-9.0067154863836651E-2</v>
      </c>
      <c r="J70" s="34"/>
      <c r="K70" s="38">
        <f t="shared" ref="K70:K80" si="21">O8+O20+O32+O44</f>
        <v>455000</v>
      </c>
      <c r="L70" s="39">
        <f t="shared" ref="L70:L80" si="22">IFERROR(K70/H70-1,"N/A")</f>
        <v>-0.65</v>
      </c>
    </row>
    <row r="71" spans="3:12" x14ac:dyDescent="0.35">
      <c r="C71" s="37" t="s">
        <v>11</v>
      </c>
      <c r="D71" s="38">
        <v>440000</v>
      </c>
      <c r="E71" s="47">
        <f t="shared" si="19"/>
        <v>418407.08999999997</v>
      </c>
      <c r="F71" s="46">
        <f t="shared" ref="F71:F80" si="23">IFERROR(E71/D71-1,"N/A")</f>
        <v>-4.9074795454545517E-2</v>
      </c>
      <c r="G71" s="34"/>
      <c r="H71" s="38">
        <f t="shared" si="20"/>
        <v>150000</v>
      </c>
      <c r="I71" s="39">
        <f t="shared" ref="I71:I81" si="24">IFERROR(H71/E71-1,"N/A")</f>
        <v>-0.64149747080050679</v>
      </c>
      <c r="J71" s="34"/>
      <c r="K71" s="38">
        <f t="shared" si="21"/>
        <v>240000</v>
      </c>
      <c r="L71" s="39">
        <f t="shared" si="22"/>
        <v>0.60000000000000009</v>
      </c>
    </row>
    <row r="72" spans="3:12" x14ac:dyDescent="0.35">
      <c r="C72" s="37" t="s">
        <v>12</v>
      </c>
      <c r="D72" s="38">
        <v>2500000</v>
      </c>
      <c r="E72" s="47">
        <f t="shared" si="19"/>
        <v>1885908.7999999998</v>
      </c>
      <c r="F72" s="46">
        <f t="shared" si="23"/>
        <v>-0.24563648000000005</v>
      </c>
      <c r="G72" s="34"/>
      <c r="H72" s="38">
        <f t="shared" si="20"/>
        <v>2100000</v>
      </c>
      <c r="I72" s="39">
        <f t="shared" si="24"/>
        <v>0.11352150220625745</v>
      </c>
      <c r="J72" s="34"/>
      <c r="K72" s="38">
        <f t="shared" si="21"/>
        <v>2150000</v>
      </c>
      <c r="L72" s="39">
        <f t="shared" si="22"/>
        <v>2.3809523809523725E-2</v>
      </c>
    </row>
    <row r="73" spans="3:12" x14ac:dyDescent="0.35">
      <c r="C73" s="37" t="s">
        <v>13</v>
      </c>
      <c r="D73" s="38">
        <v>50000</v>
      </c>
      <c r="E73" s="47">
        <f t="shared" si="19"/>
        <v>331744.40999999997</v>
      </c>
      <c r="F73" s="46">
        <f t="shared" si="23"/>
        <v>5.6348881999999998</v>
      </c>
      <c r="G73" s="34"/>
      <c r="H73" s="38">
        <f t="shared" si="20"/>
        <v>150000</v>
      </c>
      <c r="I73" s="39">
        <f t="shared" si="24"/>
        <v>-0.54784467958329719</v>
      </c>
      <c r="J73" s="34"/>
      <c r="K73" s="38">
        <f t="shared" si="21"/>
        <v>60000</v>
      </c>
      <c r="L73" s="39">
        <f t="shared" si="22"/>
        <v>-0.6</v>
      </c>
    </row>
    <row r="74" spans="3:12" x14ac:dyDescent="0.35">
      <c r="C74" s="37" t="s">
        <v>14</v>
      </c>
      <c r="D74" s="38">
        <v>1035000</v>
      </c>
      <c r="E74" s="47">
        <f t="shared" si="19"/>
        <v>1131640.7</v>
      </c>
      <c r="F74" s="46">
        <f t="shared" si="23"/>
        <v>9.3372657004830772E-2</v>
      </c>
      <c r="G74" s="34"/>
      <c r="H74" s="38">
        <f t="shared" si="20"/>
        <v>975000</v>
      </c>
      <c r="I74" s="39">
        <f t="shared" si="24"/>
        <v>-0.1384191112956612</v>
      </c>
      <c r="J74" s="34"/>
      <c r="K74" s="38">
        <f t="shared" si="21"/>
        <v>1330000</v>
      </c>
      <c r="L74" s="39">
        <f t="shared" si="22"/>
        <v>0.36410256410256414</v>
      </c>
    </row>
    <row r="75" spans="3:12" x14ac:dyDescent="0.35">
      <c r="C75" s="37" t="s">
        <v>15</v>
      </c>
      <c r="D75" s="38">
        <v>1110000</v>
      </c>
      <c r="E75" s="47">
        <f t="shared" si="19"/>
        <v>1089734.1400000001</v>
      </c>
      <c r="F75" s="46">
        <f t="shared" si="23"/>
        <v>-1.8257531531531423E-2</v>
      </c>
      <c r="G75" s="34"/>
      <c r="H75" s="38">
        <f t="shared" si="20"/>
        <v>250000</v>
      </c>
      <c r="I75" s="39">
        <f t="shared" si="24"/>
        <v>-0.77058624592600178</v>
      </c>
      <c r="J75" s="34"/>
      <c r="K75" s="38">
        <f t="shared" si="21"/>
        <v>1265000</v>
      </c>
      <c r="L75" s="39">
        <f t="shared" si="22"/>
        <v>4.0599999999999996</v>
      </c>
    </row>
    <row r="76" spans="3:12" x14ac:dyDescent="0.35">
      <c r="C76" s="37" t="s">
        <v>16</v>
      </c>
      <c r="D76" s="38">
        <v>1700000</v>
      </c>
      <c r="E76" s="47">
        <f t="shared" si="19"/>
        <v>961407.15</v>
      </c>
      <c r="F76" s="46">
        <f t="shared" si="23"/>
        <v>-0.43446638235294122</v>
      </c>
      <c r="G76" s="34"/>
      <c r="H76" s="38">
        <f>I26</f>
        <v>900000</v>
      </c>
      <c r="I76" s="39">
        <f t="shared" si="24"/>
        <v>-6.3872158637472198E-2</v>
      </c>
      <c r="J76" s="34"/>
      <c r="K76" s="38">
        <f t="shared" si="21"/>
        <v>950000</v>
      </c>
      <c r="L76" s="39">
        <f t="shared" si="22"/>
        <v>5.555555555555558E-2</v>
      </c>
    </row>
    <row r="77" spans="3:12" x14ac:dyDescent="0.35">
      <c r="C77" s="37" t="s">
        <v>18</v>
      </c>
      <c r="D77" s="38">
        <v>300000</v>
      </c>
      <c r="E77" s="47">
        <f t="shared" si="19"/>
        <v>154756</v>
      </c>
      <c r="F77" s="46">
        <f t="shared" si="23"/>
        <v>-0.48414666666666661</v>
      </c>
      <c r="G77" s="34"/>
      <c r="H77" s="38">
        <f>I39</f>
        <v>250000</v>
      </c>
      <c r="I77" s="39">
        <f t="shared" si="24"/>
        <v>0.61544625087234106</v>
      </c>
      <c r="J77" s="34"/>
      <c r="K77" s="38">
        <f t="shared" si="21"/>
        <v>200000</v>
      </c>
      <c r="L77" s="39">
        <f t="shared" si="22"/>
        <v>-0.19999999999999996</v>
      </c>
    </row>
    <row r="78" spans="3:12" x14ac:dyDescent="0.35">
      <c r="C78" s="37" t="s">
        <v>19</v>
      </c>
      <c r="D78" s="38">
        <v>1000000</v>
      </c>
      <c r="E78" s="47">
        <f t="shared" si="19"/>
        <v>1215564.4099999999</v>
      </c>
      <c r="F78" s="46">
        <f t="shared" si="23"/>
        <v>0.21556440999999982</v>
      </c>
      <c r="G78" s="34"/>
      <c r="H78" s="38">
        <f>I52</f>
        <v>750000</v>
      </c>
      <c r="I78" s="39">
        <f t="shared" si="24"/>
        <v>-0.38300266622646506</v>
      </c>
      <c r="J78" s="34"/>
      <c r="K78" s="38">
        <f t="shared" si="21"/>
        <v>375000</v>
      </c>
      <c r="L78" s="39">
        <f t="shared" si="22"/>
        <v>-0.5</v>
      </c>
    </row>
    <row r="79" spans="3:12" x14ac:dyDescent="0.35">
      <c r="C79" s="37" t="s">
        <v>20</v>
      </c>
      <c r="D79" s="38">
        <v>3175000</v>
      </c>
      <c r="E79" s="47">
        <f t="shared" si="19"/>
        <v>1763419.19</v>
      </c>
      <c r="F79" s="46">
        <f t="shared" si="23"/>
        <v>-0.44459238110236221</v>
      </c>
      <c r="G79" s="34"/>
      <c r="H79" s="38">
        <f>I17+I29+I41+I53</f>
        <v>1000000</v>
      </c>
      <c r="I79" s="39">
        <f t="shared" si="24"/>
        <v>-0.43291986064867538</v>
      </c>
      <c r="J79" s="34"/>
      <c r="K79" s="38">
        <f t="shared" si="21"/>
        <v>150000</v>
      </c>
      <c r="L79" s="39">
        <f t="shared" si="22"/>
        <v>-0.85</v>
      </c>
    </row>
    <row r="80" spans="3:12" x14ac:dyDescent="0.35">
      <c r="C80" s="37" t="s">
        <v>21</v>
      </c>
      <c r="D80" s="38">
        <v>100000</v>
      </c>
      <c r="E80" s="47">
        <f t="shared" si="19"/>
        <v>168999.50999999998</v>
      </c>
      <c r="F80" s="46">
        <f t="shared" si="23"/>
        <v>0.68999509999999975</v>
      </c>
      <c r="G80" s="34"/>
      <c r="H80" s="38">
        <f>I18+I30+I42+I54</f>
        <v>1675000</v>
      </c>
      <c r="I80" s="39">
        <f t="shared" si="24"/>
        <v>8.9112713403725259</v>
      </c>
      <c r="J80" s="34"/>
      <c r="K80" s="38">
        <f t="shared" si="21"/>
        <v>2325000</v>
      </c>
      <c r="L80" s="39">
        <f t="shared" si="22"/>
        <v>0.38805970149253732</v>
      </c>
    </row>
    <row r="81" spans="3:12" ht="15" thickBot="1" x14ac:dyDescent="0.4">
      <c r="C81" s="37" t="s">
        <v>28</v>
      </c>
      <c r="D81" s="40">
        <f>SUM(D70:D80)</f>
        <v>11800000</v>
      </c>
      <c r="E81" s="48">
        <f>SUM(E70:E80)</f>
        <v>10550258.26</v>
      </c>
      <c r="F81" s="41">
        <f>IFERROR(E81/D81-1,"N/A")</f>
        <v>-0.10591031694915254</v>
      </c>
      <c r="G81" s="34"/>
      <c r="H81" s="40">
        <f>SUM(H70:H80)</f>
        <v>9500000</v>
      </c>
      <c r="I81" s="39">
        <f t="shared" si="24"/>
        <v>-9.9548109071597279E-2</v>
      </c>
      <c r="J81" s="34"/>
      <c r="K81" s="40">
        <f>SUM(K70:K80)</f>
        <v>9500000</v>
      </c>
      <c r="L81" s="41"/>
    </row>
    <row r="82" spans="3:12" ht="15" thickBot="1" x14ac:dyDescent="0.4">
      <c r="C82" s="49"/>
      <c r="D82" s="50"/>
      <c r="E82" s="50"/>
      <c r="F82" s="50"/>
      <c r="G82" s="50"/>
      <c r="H82" s="50"/>
      <c r="I82" s="50"/>
      <c r="J82" s="50"/>
      <c r="K82" s="53"/>
      <c r="L82" s="51"/>
    </row>
  </sheetData>
  <mergeCells count="29">
    <mergeCell ref="B1:D3"/>
    <mergeCell ref="O5:Q5"/>
    <mergeCell ref="Q6:Q7"/>
    <mergeCell ref="P6:P7"/>
    <mergeCell ref="O6:O7"/>
    <mergeCell ref="D5:E5"/>
    <mergeCell ref="F5:H5"/>
    <mergeCell ref="B8:B19"/>
    <mergeCell ref="F6:F7"/>
    <mergeCell ref="G6:G7"/>
    <mergeCell ref="H6:H7"/>
    <mergeCell ref="D6:D7"/>
    <mergeCell ref="E6:E7"/>
    <mergeCell ref="B20:B31"/>
    <mergeCell ref="K61:L61"/>
    <mergeCell ref="H61:I61"/>
    <mergeCell ref="L5:N5"/>
    <mergeCell ref="L6:L7"/>
    <mergeCell ref="M6:M7"/>
    <mergeCell ref="N6:N7"/>
    <mergeCell ref="I5:K5"/>
    <mergeCell ref="K6:K7"/>
    <mergeCell ref="I6:I7"/>
    <mergeCell ref="J6:J7"/>
    <mergeCell ref="E61:F61"/>
    <mergeCell ref="B32:B43"/>
    <mergeCell ref="B44:B55"/>
    <mergeCell ref="B56:C56"/>
    <mergeCell ref="B5:C6"/>
  </mergeCells>
  <pageMargins left="0" right="0" top="0" bottom="0" header="0" footer="0"/>
  <pageSetup scale="3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654F8F74BC4F43AE12BA7A7CB9743B" ma:contentTypeVersion="18" ma:contentTypeDescription="Create a new document." ma:contentTypeScope="" ma:versionID="9769b17ebfb852e1b110810a400a2d51">
  <xsd:schema xmlns:xsd="http://www.w3.org/2001/XMLSchema" xmlns:xs="http://www.w3.org/2001/XMLSchema" xmlns:p="http://schemas.microsoft.com/office/2006/metadata/properties" xmlns:ns2="51843289-c3b3-4d2c-ba6f-63339b12ee6d" xmlns:ns3="87771357-14c4-4d3c-96be-77cc3b7a3df8" targetNamespace="http://schemas.microsoft.com/office/2006/metadata/properties" ma:root="true" ma:fieldsID="4154f2b9cf5f471a43e03bd99bb361a6" ns2:_="" ns3:_="">
    <xsd:import namespace="51843289-c3b3-4d2c-ba6f-63339b12ee6d"/>
    <xsd:import namespace="87771357-14c4-4d3c-96be-77cc3b7a3d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Dat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43289-c3b3-4d2c-ba6f-63339b12ee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9e4737a-6851-4cd2-a36e-28f95a122e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Date" ma:index="21" nillable="true" ma:displayName="Date" ma:format="DateOnly" ma:internalName="Date">
      <xsd:simpleType>
        <xsd:restriction base="dms:DateTim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71357-14c4-4d3c-96be-77cc3b7a3df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4b702f6-8d13-4ca5-9024-5e523e4562da}" ma:internalName="TaxCatchAll" ma:showField="CatchAllData" ma:web="87771357-14c4-4d3c-96be-77cc3b7a3d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51843289-c3b3-4d2c-ba6f-63339b12ee6d" xsi:nil="true"/>
    <lcf76f155ced4ddcb4097134ff3c332f xmlns="51843289-c3b3-4d2c-ba6f-63339b12ee6d">
      <Terms xmlns="http://schemas.microsoft.com/office/infopath/2007/PartnerControls"/>
    </lcf76f155ced4ddcb4097134ff3c332f>
    <TaxCatchAll xmlns="87771357-14c4-4d3c-96be-77cc3b7a3df8" xsi:nil="true"/>
  </documentManagement>
</p:properties>
</file>

<file path=customXml/itemProps1.xml><?xml version="1.0" encoding="utf-8"?>
<ds:datastoreItem xmlns:ds="http://schemas.openxmlformats.org/officeDocument/2006/customXml" ds:itemID="{62C76C36-ACD4-4885-B576-136E03C33410}"/>
</file>

<file path=customXml/itemProps2.xml><?xml version="1.0" encoding="utf-8"?>
<ds:datastoreItem xmlns:ds="http://schemas.openxmlformats.org/officeDocument/2006/customXml" ds:itemID="{C603EC08-9C46-4E77-B98C-C9B71DC71527}"/>
</file>

<file path=customXml/itemProps3.xml><?xml version="1.0" encoding="utf-8"?>
<ds:datastoreItem xmlns:ds="http://schemas.openxmlformats.org/officeDocument/2006/customXml" ds:itemID="{E205C492-5AA5-4833-85EE-11B873FFB9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 &amp; Method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2026-03-03T15:58:05Z</dcterms:created>
  <dcterms:modified xsi:type="dcterms:W3CDTF">2026-03-03T15:58:58Z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0x0101009D654F8F74BC4F43AE12BA7A7CB9743B</vt:lpwstr>
  </property>
</Properties>
</file>